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1595" windowHeight="7935" activeTab="0"/>
  </bookViews>
  <sheets>
    <sheet name="Euler" sheetId="1" r:id="rId1"/>
    <sheet name="RK2" sheetId="2" r:id="rId2"/>
    <sheet name="RK4 1-3" sheetId="3" r:id="rId3"/>
    <sheet name="RK4 3-8" sheetId="4" r:id="rId4"/>
    <sheet name="AB1-AM1" sheetId="5" r:id="rId5"/>
    <sheet name="AB2-AM2" sheetId="6" r:id="rId6"/>
    <sheet name="AB3-AM3" sheetId="7" r:id="rId7"/>
    <sheet name="AB4-AM4" sheetId="8" r:id="rId8"/>
  </sheets>
  <definedNames/>
  <calcPr fullCalcOnLoad="1"/>
</workbook>
</file>

<file path=xl/comments6.xml><?xml version="1.0" encoding="utf-8"?>
<comments xmlns="http://schemas.openxmlformats.org/spreadsheetml/2006/main">
  <authors>
    <author>Aurelio Stammitti Scarpone</author>
  </authors>
  <commentList>
    <comment ref="G16" authorId="0">
      <text>
        <r>
          <rPr>
            <b/>
            <sz val="8"/>
            <rFont val="Tahoma"/>
            <family val="0"/>
          </rPr>
          <t>Aurelio Stammitti Scarpone:</t>
        </r>
        <r>
          <rPr>
            <sz val="8"/>
            <rFont val="Tahoma"/>
            <family val="0"/>
          </rPr>
          <t xml:space="preserve">
Primer Valor Evaluado por AB1-AM1</t>
        </r>
      </text>
    </comment>
  </commentList>
</comments>
</file>

<file path=xl/comments7.xml><?xml version="1.0" encoding="utf-8"?>
<comments xmlns="http://schemas.openxmlformats.org/spreadsheetml/2006/main">
  <authors>
    <author>Aurelio Stammitti Scarpone</author>
  </authors>
  <commentList>
    <comment ref="G16" authorId="0">
      <text>
        <r>
          <rPr>
            <b/>
            <sz val="8"/>
            <rFont val="Tahoma"/>
            <family val="0"/>
          </rPr>
          <t>Aurelio Stammitti Scarpone:</t>
        </r>
        <r>
          <rPr>
            <sz val="8"/>
            <rFont val="Tahoma"/>
            <family val="0"/>
          </rPr>
          <t xml:space="preserve">
Primer Valor Evaluado por AB1-AM1</t>
        </r>
      </text>
    </comment>
    <comment ref="G17" authorId="0">
      <text>
        <r>
          <rPr>
            <b/>
            <sz val="8"/>
            <rFont val="Tahoma"/>
            <family val="0"/>
          </rPr>
          <t>Aurelio Stammitti Scarpone:</t>
        </r>
        <r>
          <rPr>
            <sz val="8"/>
            <rFont val="Tahoma"/>
            <family val="0"/>
          </rPr>
          <t xml:space="preserve">
Segundo Valor Calculado por AB2-AM2</t>
        </r>
      </text>
    </comment>
  </commentList>
</comments>
</file>

<file path=xl/comments8.xml><?xml version="1.0" encoding="utf-8"?>
<comments xmlns="http://schemas.openxmlformats.org/spreadsheetml/2006/main">
  <authors>
    <author>Aurelio Stammitti Scarpone</author>
  </authors>
  <commentList>
    <comment ref="G16" authorId="0">
      <text>
        <r>
          <rPr>
            <b/>
            <sz val="8"/>
            <rFont val="Tahoma"/>
            <family val="0"/>
          </rPr>
          <t>Aurelio Stammitti Scarpone:</t>
        </r>
        <r>
          <rPr>
            <sz val="8"/>
            <rFont val="Tahoma"/>
            <family val="0"/>
          </rPr>
          <t xml:space="preserve">
Primer Valor Evaluado por AB1-AM1</t>
        </r>
      </text>
    </comment>
    <comment ref="G17" authorId="0">
      <text>
        <r>
          <rPr>
            <b/>
            <sz val="8"/>
            <rFont val="Tahoma"/>
            <family val="0"/>
          </rPr>
          <t>Aurelio Stammitti Scarpone:</t>
        </r>
        <r>
          <rPr>
            <sz val="8"/>
            <rFont val="Tahoma"/>
            <family val="0"/>
          </rPr>
          <t xml:space="preserve">
Segundo Valor Calculado por AB2-AM2</t>
        </r>
      </text>
    </comment>
    <comment ref="G18" authorId="0">
      <text>
        <r>
          <rPr>
            <b/>
            <sz val="8"/>
            <rFont val="Tahoma"/>
            <family val="0"/>
          </rPr>
          <t>Aurelio Stammitti Scarpone:</t>
        </r>
        <r>
          <rPr>
            <sz val="8"/>
            <rFont val="Tahoma"/>
            <family val="0"/>
          </rPr>
          <t xml:space="preserve">
Tercer valor Calculado con AB3-AM3</t>
        </r>
      </text>
    </comment>
  </commentList>
</comments>
</file>

<file path=xl/sharedStrings.xml><?xml version="1.0" encoding="utf-8"?>
<sst xmlns="http://schemas.openxmlformats.org/spreadsheetml/2006/main" count="235" uniqueCount="65">
  <si>
    <t>Aquí se resuleve una ecuacion diferencial utilizando el método de</t>
  </si>
  <si>
    <t>Ecuación:</t>
  </si>
  <si>
    <t>Límites de Integración de x</t>
  </si>
  <si>
    <t>a</t>
  </si>
  <si>
    <t>b</t>
  </si>
  <si>
    <t>Condición Inicial</t>
  </si>
  <si>
    <t>y0</t>
  </si>
  <si>
    <t>Divisiones del Intervalo:</t>
  </si>
  <si>
    <t>N</t>
  </si>
  <si>
    <t>Evaluación del Método</t>
  </si>
  <si>
    <t>i</t>
  </si>
  <si>
    <t>xi</t>
  </si>
  <si>
    <t>yi</t>
  </si>
  <si>
    <t>f(xi,yi)</t>
  </si>
  <si>
    <t>yi+1</t>
  </si>
  <si>
    <t>yi Analitica</t>
  </si>
  <si>
    <t>Sol. Analítica</t>
  </si>
  <si>
    <t>x0</t>
  </si>
  <si>
    <t>Paso h</t>
  </si>
  <si>
    <t>h</t>
  </si>
  <si>
    <t>Para probar con un h más pequeño, cambien el valor de N, luego arrastren hacia abajo la última fila calculada para asi tener mas valores y legar nuevamente hasta 1,5</t>
  </si>
  <si>
    <t>RK2 Explícito</t>
  </si>
  <si>
    <t>k1</t>
  </si>
  <si>
    <t>k2</t>
  </si>
  <si>
    <t>f(xi+h;yi+k1)</t>
  </si>
  <si>
    <t>h2</t>
  </si>
  <si>
    <t>RK4 Simpson 1/3</t>
  </si>
  <si>
    <t>f(xi+h/2;yi+k1/2)</t>
  </si>
  <si>
    <t>f(xi+h/2;yi+k2/2)</t>
  </si>
  <si>
    <t>k3</t>
  </si>
  <si>
    <t>k4</t>
  </si>
  <si>
    <t>f(xi+h;yi+k3)</t>
  </si>
  <si>
    <t>h4</t>
  </si>
  <si>
    <t>f(xi+h/3;yi+k1/3)</t>
  </si>
  <si>
    <t>f(xi+h*2/3;yi+k1/3+k2/3)</t>
  </si>
  <si>
    <t>Error (yi-yiAnal.)</t>
  </si>
  <si>
    <t>Aquí puede verse ya que la solución es prácticamente identica a la analítica y los errores son menores al orden de 0,0000001, lo cual es muy bueno</t>
  </si>
  <si>
    <t>Aquí puede verse que en particular, Simpson 3/8 no dio tambien como simpson 1/3, es por esto, que el ultimo es el más usado. Sin embargo, los resultados son bastante aceptables</t>
  </si>
  <si>
    <t>Noten que RK2 da mucho mejor que Euler para el mismo valor de h, los errores son del orden de 0,001</t>
  </si>
  <si>
    <t>Error ABS (yi-yiAnal.)</t>
  </si>
  <si>
    <t>RK4 Simpson 3/8</t>
  </si>
  <si>
    <t>Adams-Bashford-Moulton</t>
  </si>
  <si>
    <t>yi+1 Pred</t>
  </si>
  <si>
    <t>f(xi+1,yi+1P)</t>
  </si>
  <si>
    <t>yi+1 Corr</t>
  </si>
  <si>
    <t>AB1-AM1</t>
  </si>
  <si>
    <t>Aquí puede verse que el desempeño de este método se parece mucho al del método de Euler . Notese que los errores son bastante grandes, las barras de error corresponden a los valores de error calculados</t>
  </si>
  <si>
    <t>AB2-AM2</t>
  </si>
  <si>
    <t>AB3-AM3</t>
  </si>
  <si>
    <t>Aquí puede verse que el desempeño mejora notablemente respecto al anterior, pero los errores son bastante meroes respecto al metodo anterior, las barras de error corresponden a los valores de error calculados, aunque casi no se ven</t>
  </si>
  <si>
    <t>Aquí puede verse que el desempeño tambien es muy bueno, y los errores son tambien bastante pequeños en todos los puntos. Las barras de error corresponden a los valores de error calculados</t>
  </si>
  <si>
    <t>AB4-AM4</t>
  </si>
  <si>
    <t>Este método en particular corresponde al Euler Semi-Implícito pero con solo una iteracion, que corresponde a la parte de correccion.</t>
  </si>
  <si>
    <t>Este método en particular corresponde al Euler Implícito pero con solo una iteracion, que corresponde a la parte de correccion. Si se quisiera, se puede repetir el paso de correccion varias veces con el último valor de yi+1C calculado hasta que no varie. Pero esto  No es Necesario si se usa un h pequeño.</t>
  </si>
  <si>
    <t>Finalmente, puede verse que los errores resultantes son muy pequeños, lo que es prueba de la capacidad de este método. Nótese tambien que para poder usar el AB4-AM4 fue necesario calcular los tres puntos previos usando los métodos de orden inferior.</t>
  </si>
  <si>
    <t>Si prueban usando N=5, veran que los errores dan mucho mas grandes, esto se debe a que los primeros puntos son calculados con fórmulas con errores más grandes, y en consecuencia, el error global se va a cumulando en los puntos siguientes.</t>
  </si>
  <si>
    <r>
      <t xml:space="preserve">Aquí se resuelve una ecuacion diferencial utilizando el método de                      </t>
    </r>
    <r>
      <rPr>
        <b/>
        <sz val="12"/>
        <color indexed="30"/>
        <rFont val="Arial"/>
        <family val="2"/>
      </rPr>
      <t>Euler Explícito</t>
    </r>
  </si>
  <si>
    <t>Sol. Analítica:</t>
  </si>
  <si>
    <t>Para probar con un h más pequeño, cambien el valor de N, luego arrastren hacia abajo la última fila calculada para así tener mas valores y llegar nuevamente hasta 1,5</t>
  </si>
  <si>
    <t>Aquí puede verse que en este caso particular el método de Euler subestima la solución. Nótese que los errores son bastante grandes. Las barras de error corresponden a los valores evaluados.</t>
  </si>
  <si>
    <t>Límites de Integración de x:</t>
  </si>
  <si>
    <t>Condición Inicial:</t>
  </si>
  <si>
    <t>Paso h:</t>
  </si>
  <si>
    <t>Evaluación del Método:</t>
  </si>
  <si>
    <t>Error ABS            (yi-yiAnal.)</t>
  </si>
</sst>
</file>

<file path=xl/styles.xml><?xml version="1.0" encoding="utf-8"?>
<styleSheet xmlns="http://schemas.openxmlformats.org/spreadsheetml/2006/main">
  <numFmts count="2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&quot;Bs&quot;\ #,##0_);\(&quot;Bs&quot;\ #,##0\)"/>
    <numFmt numFmtId="171" formatCode="&quot;Bs&quot;\ #,##0_);[Red]\(&quot;Bs&quot;\ #,##0\)"/>
    <numFmt numFmtId="172" formatCode="&quot;Bs&quot;\ #,##0.00_);\(&quot;Bs&quot;\ #,##0.00\)"/>
    <numFmt numFmtId="173" formatCode="&quot;Bs&quot;\ #,##0.00_);[Red]\(&quot;Bs&quot;\ #,##0.00\)"/>
    <numFmt numFmtId="174" formatCode="_(&quot;Bs&quot;\ * #,##0_);_(&quot;Bs&quot;\ * \(#,##0\);_(&quot;Bs&quot;\ * &quot;-&quot;_);_(@_)"/>
    <numFmt numFmtId="175" formatCode="_(* #,##0_);_(* \(#,##0\);_(* &quot;-&quot;_);_(@_)"/>
    <numFmt numFmtId="176" formatCode="_(&quot;Bs&quot;\ * #,##0.00_);_(&quot;Bs&quot;\ * \(#,##0.00\);_(&quot;Bs&quot;\ * &quot;-&quot;??_);_(@_)"/>
    <numFmt numFmtId="177" formatCode="_(* #,##0.00_);_(* \(#,##0.00\);_(* &quot;-&quot;??_);_(@_)"/>
  </numFmts>
  <fonts count="54">
    <font>
      <sz val="10"/>
      <name val="Arial"/>
      <family val="0"/>
    </font>
    <font>
      <b/>
      <sz val="12"/>
      <name val="Arial"/>
      <family val="2"/>
    </font>
    <font>
      <b/>
      <sz val="14"/>
      <color indexed="48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9.75"/>
      <color indexed="8"/>
      <name val="Arial"/>
      <family val="0"/>
    </font>
    <font>
      <sz val="10.5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11.25"/>
      <color indexed="8"/>
      <name val="Arial"/>
      <family val="0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10.3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gray0625">
        <b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52"/>
      </patternFill>
    </fill>
    <fill>
      <patternFill patternType="gray0625">
        <bgColor indexed="13"/>
      </patternFill>
    </fill>
    <fill>
      <patternFill patternType="gray0625">
        <bgColor indexed="40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7" borderId="0" xfId="0" applyFill="1" applyAlignment="1">
      <alignment/>
    </xf>
    <xf numFmtId="0" fontId="0" fillId="38" borderId="0" xfId="0" applyFill="1" applyAlignment="1">
      <alignment horizontal="center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4" fillId="0" borderId="0" xfId="0" applyFont="1" applyAlignment="1">
      <alignment/>
    </xf>
    <xf numFmtId="0" fontId="0" fillId="38" borderId="0" xfId="0" applyFill="1" applyAlignment="1">
      <alignment/>
    </xf>
    <xf numFmtId="0" fontId="0" fillId="42" borderId="0" xfId="0" applyFill="1" applyAlignment="1">
      <alignment/>
    </xf>
    <xf numFmtId="0" fontId="0" fillId="0" borderId="0" xfId="0" applyFill="1" applyAlignment="1">
      <alignment wrapText="1"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39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46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46" borderId="13" xfId="0" applyFill="1" applyBorder="1" applyAlignment="1">
      <alignment vertical="center"/>
    </xf>
    <xf numFmtId="0" fontId="0" fillId="41" borderId="12" xfId="0" applyFill="1" applyBorder="1" applyAlignment="1">
      <alignment vertical="center"/>
    </xf>
    <xf numFmtId="0" fontId="0" fillId="41" borderId="13" xfId="0" applyFill="1" applyBorder="1" applyAlignment="1">
      <alignment vertical="center"/>
    </xf>
    <xf numFmtId="0" fontId="0" fillId="41" borderId="14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46" borderId="14" xfId="0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47" borderId="11" xfId="0" applyFill="1" applyBorder="1" applyAlignment="1">
      <alignment horizontal="center" vertical="center"/>
    </xf>
    <xf numFmtId="0" fontId="0" fillId="47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0" xfId="0" applyFill="1" applyAlignment="1">
      <alignment horizontal="left" wrapText="1"/>
    </xf>
    <xf numFmtId="0" fontId="0" fillId="48" borderId="0" xfId="0" applyFill="1" applyAlignment="1">
      <alignment horizontal="left" wrapText="1"/>
    </xf>
    <xf numFmtId="0" fontId="0" fillId="41" borderId="0" xfId="0" applyFill="1" applyAlignment="1">
      <alignment horizontal="left" wrapText="1"/>
    </xf>
    <xf numFmtId="0" fontId="7" fillId="34" borderId="0" xfId="0" applyFont="1" applyFill="1" applyAlignment="1">
      <alignment horizontal="left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0" fillId="48" borderId="17" xfId="0" applyFont="1" applyFill="1" applyBorder="1" applyAlignment="1">
      <alignment horizontal="center" vertical="center" wrapText="1"/>
    </xf>
    <xf numFmtId="0" fontId="0" fillId="48" borderId="18" xfId="0" applyFill="1" applyBorder="1" applyAlignment="1">
      <alignment horizontal="center" vertical="center" wrapText="1"/>
    </xf>
    <xf numFmtId="0" fontId="0" fillId="48" borderId="19" xfId="0" applyFill="1" applyBorder="1" applyAlignment="1">
      <alignment horizontal="center" vertical="center" wrapText="1"/>
    </xf>
    <xf numFmtId="0" fontId="0" fillId="48" borderId="20" xfId="0" applyFill="1" applyBorder="1" applyAlignment="1">
      <alignment horizontal="center" vertical="center" wrapText="1"/>
    </xf>
    <xf numFmtId="0" fontId="0" fillId="48" borderId="0" xfId="0" applyFill="1" applyBorder="1" applyAlignment="1">
      <alignment horizontal="center" vertical="center" wrapText="1"/>
    </xf>
    <xf numFmtId="0" fontId="0" fillId="48" borderId="21" xfId="0" applyFill="1" applyBorder="1" applyAlignment="1">
      <alignment horizontal="center" vertical="center" wrapText="1"/>
    </xf>
    <xf numFmtId="0" fontId="0" fillId="48" borderId="22" xfId="0" applyFill="1" applyBorder="1" applyAlignment="1">
      <alignment horizontal="center" vertical="center" wrapText="1"/>
    </xf>
    <xf numFmtId="0" fontId="0" fillId="48" borderId="10" xfId="0" applyFill="1" applyBorder="1" applyAlignment="1">
      <alignment horizontal="center" vertical="center" wrapText="1"/>
    </xf>
    <xf numFmtId="0" fontId="0" fillId="48" borderId="23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Solución de la ED por Euler Explícito</a:t>
            </a:r>
          </a:p>
        </c:rich>
      </c:tx>
      <c:layout>
        <c:manualLayout>
          <c:xMode val="factor"/>
          <c:yMode val="factor"/>
          <c:x val="0.01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805"/>
          <c:w val="0.95375"/>
          <c:h val="0.86525"/>
        </c:manualLayout>
      </c:layout>
      <c:scatterChart>
        <c:scatterStyle val="lineMarker"/>
        <c:varyColors val="0"/>
        <c:ser>
          <c:idx val="0"/>
          <c:order val="0"/>
          <c:tx>
            <c:v>Euler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Euler!$G$16:$G$36</c:f>
                <c:numCache>
                  <c:ptCount val="21"/>
                  <c:pt idx="0">
                    <c:v>0</c:v>
                  </c:pt>
                  <c:pt idx="1">
                    <c:v>0.004340276520736472</c:v>
                  </c:pt>
                  <c:pt idx="2">
                    <c:v>0.009177814031055664</c:v>
                  </c:pt>
                  <c:pt idx="3">
                    <c:v>0.014537922026340716</c:v>
                  </c:pt>
                  <c:pt idx="4">
                    <c:v>0.020446577053641557</c:v>
                  </c:pt>
                  <c:pt idx="5">
                    <c:v>0.026930447672194435</c:v>
                  </c:pt>
                  <c:pt idx="6">
                    <c:v>0.03401691998073608</c:v>
                  </c:pt>
                  <c:pt idx="7">
                    <c:v>0.04173412374663921</c:v>
                  </c:pt>
                  <c:pt idx="8">
                    <c:v>0.05011095917123942</c:v>
                  </c:pt>
                  <c:pt idx="9">
                    <c:v>0.05917712432522404</c:v>
                  </c:pt>
                  <c:pt idx="10">
                    <c:v>0.06896314328755526</c:v>
                  </c:pt>
                  <c:pt idx="11">
                    <c:v>0.07950039502130446</c:v>
                  </c:pt>
                  <c:pt idx="12">
                    <c:v>0.09082114301963129</c:v>
                  </c:pt>
                  <c:pt idx="13">
                    <c:v>0.10295856575524542</c:v>
                  </c:pt>
                  <c:pt idx="14">
                    <c:v>0.11594678796686408</c:v>
                  </c:pt>
                  <c:pt idx="15">
                    <c:v>0.12982091281638475</c:v>
                  </c:pt>
                  <c:pt idx="16">
                    <c:v>0.14461705495091115</c:v>
                  </c:pt>
                  <c:pt idx="17">
                    <c:v>0.16037237450413855</c:v>
                  </c:pt>
                  <c:pt idx="18">
                    <c:v>0.1771251120721402</c:v>
                  </c:pt>
                  <c:pt idx="19">
                    <c:v>0.1949146246991682</c:v>
                  </c:pt>
                  <c:pt idx="20">
                    <c:v>0.21378142290967395</c:v>
                  </c:pt>
                </c:numCache>
              </c:numRef>
            </c:plus>
            <c:minus>
              <c:numRef>
                <c:f>Euler!$G$16:$G$36</c:f>
                <c:numCache>
                  <c:ptCount val="21"/>
                  <c:pt idx="0">
                    <c:v>0</c:v>
                  </c:pt>
                  <c:pt idx="1">
                    <c:v>0.004340276520736472</c:v>
                  </c:pt>
                  <c:pt idx="2">
                    <c:v>0.009177814031055664</c:v>
                  </c:pt>
                  <c:pt idx="3">
                    <c:v>0.014537922026340716</c:v>
                  </c:pt>
                  <c:pt idx="4">
                    <c:v>0.020446577053641557</c:v>
                  </c:pt>
                  <c:pt idx="5">
                    <c:v>0.026930447672194435</c:v>
                  </c:pt>
                  <c:pt idx="6">
                    <c:v>0.03401691998073608</c:v>
                  </c:pt>
                  <c:pt idx="7">
                    <c:v>0.04173412374663921</c:v>
                  </c:pt>
                  <c:pt idx="8">
                    <c:v>0.05011095917123942</c:v>
                  </c:pt>
                  <c:pt idx="9">
                    <c:v>0.05917712432522404</c:v>
                  </c:pt>
                  <c:pt idx="10">
                    <c:v>0.06896314328755526</c:v>
                  </c:pt>
                  <c:pt idx="11">
                    <c:v>0.07950039502130446</c:v>
                  </c:pt>
                  <c:pt idx="12">
                    <c:v>0.09082114301963129</c:v>
                  </c:pt>
                  <c:pt idx="13">
                    <c:v>0.10295856575524542</c:v>
                  </c:pt>
                  <c:pt idx="14">
                    <c:v>0.11594678796686408</c:v>
                  </c:pt>
                  <c:pt idx="15">
                    <c:v>0.12982091281638475</c:v>
                  </c:pt>
                  <c:pt idx="16">
                    <c:v>0.14461705495091115</c:v>
                  </c:pt>
                  <c:pt idx="17">
                    <c:v>0.16037237450413855</c:v>
                  </c:pt>
                  <c:pt idx="18">
                    <c:v>0.1771251120721402</c:v>
                  </c:pt>
                  <c:pt idx="19">
                    <c:v>0.1949146246991682</c:v>
                  </c:pt>
                  <c:pt idx="20">
                    <c:v>0.21378142290967395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Euler!$B$16:$B$36</c:f>
              <c:numCache/>
            </c:numRef>
          </c:xVal>
          <c:yVal>
            <c:numRef>
              <c:f>Euler!$C$16:$C$36</c:f>
              <c:numCache/>
            </c:numRef>
          </c:yVal>
          <c:smooth val="0"/>
        </c:ser>
        <c:ser>
          <c:idx val="1"/>
          <c:order val="1"/>
          <c:tx>
            <c:v>Analitico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Euler!$B$16:$B$36</c:f>
              <c:numCache/>
            </c:numRef>
          </c:xVal>
          <c:yVal>
            <c:numRef>
              <c:f>Euler!$F$16:$F$36</c:f>
              <c:numCache/>
            </c:numRef>
          </c:yVal>
          <c:smooth val="0"/>
        </c:ser>
        <c:axId val="64316643"/>
        <c:axId val="41978876"/>
      </c:scatterChart>
      <c:valAx>
        <c:axId val="64316643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8876"/>
        <c:crosses val="autoZero"/>
        <c:crossBetween val="midCat"/>
        <c:dispUnits/>
      </c:valAx>
      <c:valAx>
        <c:axId val="41978876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16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69875"/>
          <c:w val="0.22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Solucion de la ED por RK2 Explícito</a:t>
            </a:r>
          </a:p>
        </c:rich>
      </c:tx>
      <c:layout>
        <c:manualLayout>
          <c:xMode val="factor"/>
          <c:yMode val="factor"/>
          <c:x val="0.01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8025"/>
          <c:w val="0.9537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v>RK2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RK2!$B$16:$B$36</c:f>
              <c:numCache/>
            </c:numRef>
          </c:xVal>
          <c:yVal>
            <c:numRef>
              <c:f>RK2!$C$16:$C$36</c:f>
              <c:numCache/>
            </c:numRef>
          </c:yVal>
          <c:smooth val="0"/>
        </c:ser>
        <c:ser>
          <c:idx val="1"/>
          <c:order val="1"/>
          <c:tx>
            <c:v>Analitico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RK2!$B$16:$B$36</c:f>
              <c:numCache/>
            </c:numRef>
          </c:xVal>
          <c:yVal>
            <c:numRef>
              <c:f>RK2!$I$16:$I$36</c:f>
              <c:numCache/>
            </c:numRef>
          </c:yVal>
          <c:smooth val="0"/>
        </c:ser>
        <c:axId val="42265565"/>
        <c:axId val="44845766"/>
      </c:scatterChart>
      <c:valAx>
        <c:axId val="42265565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5766"/>
        <c:crosses val="autoZero"/>
        <c:crossBetween val="midCat"/>
        <c:dispUnits/>
      </c:valAx>
      <c:valAx>
        <c:axId val="4484576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55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69875"/>
          <c:w val="0.22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Solucion de la ED por RK4 Simpson 1/3 Explícito</a:t>
            </a:r>
          </a:p>
        </c:rich>
      </c:tx>
      <c:layout>
        <c:manualLayout>
          <c:xMode val="factor"/>
          <c:yMode val="factor"/>
          <c:x val="0.018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565"/>
          <c:w val="0.955"/>
          <c:h val="0.88925"/>
        </c:manualLayout>
      </c:layout>
      <c:scatterChart>
        <c:scatterStyle val="lineMarker"/>
        <c:varyColors val="0"/>
        <c:ser>
          <c:idx val="0"/>
          <c:order val="0"/>
          <c:tx>
            <c:v>RK4 Simpson 1/3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'RK4 1-3'!$B$16:$B$36</c:f>
              <c:numCache/>
            </c:numRef>
          </c:xVal>
          <c:yVal>
            <c:numRef>
              <c:f>'RK4 1-3'!$C$16:$C$36</c:f>
              <c:numCache/>
            </c:numRef>
          </c:yVal>
          <c:smooth val="0"/>
        </c:ser>
        <c:ser>
          <c:idx val="1"/>
          <c:order val="1"/>
          <c:tx>
            <c:v>Analitico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'RK4 1-3'!$B$16:$B$36</c:f>
              <c:numCache/>
            </c:numRef>
          </c:xVal>
          <c:yVal>
            <c:numRef>
              <c:f>'RK4 1-3'!$M$16:$M$36</c:f>
              <c:numCache/>
            </c:numRef>
          </c:yVal>
          <c:smooth val="0"/>
        </c:ser>
        <c:axId val="958711"/>
        <c:axId val="8628400"/>
      </c:scatterChart>
      <c:valAx>
        <c:axId val="958711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8400"/>
        <c:crosses val="autoZero"/>
        <c:crossBetween val="midCat"/>
        <c:dispUnits/>
      </c:valAx>
      <c:valAx>
        <c:axId val="862840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87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"/>
          <c:y val="0.702"/>
          <c:w val="0.358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Solucion de la ED por RK4 Simpson 3/8 Explícito</a:t>
            </a:r>
          </a:p>
        </c:rich>
      </c:tx>
      <c:layout>
        <c:manualLayout>
          <c:xMode val="factor"/>
          <c:yMode val="factor"/>
          <c:x val="0.018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565"/>
          <c:w val="0.955"/>
          <c:h val="0.88925"/>
        </c:manualLayout>
      </c:layout>
      <c:scatterChart>
        <c:scatterStyle val="lineMarker"/>
        <c:varyColors val="0"/>
        <c:ser>
          <c:idx val="0"/>
          <c:order val="0"/>
          <c:tx>
            <c:v>RK4 Simpson 3/8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'RK4 3-8'!$B$16:$B$36</c:f>
              <c:numCache/>
            </c:numRef>
          </c:xVal>
          <c:yVal>
            <c:numRef>
              <c:f>'RK4 3-8'!$C$16:$C$36</c:f>
              <c:numCache/>
            </c:numRef>
          </c:yVal>
          <c:smooth val="0"/>
        </c:ser>
        <c:ser>
          <c:idx val="1"/>
          <c:order val="1"/>
          <c:tx>
            <c:v>Analitico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'RK4 3-8'!$B$16:$B$36</c:f>
              <c:numCache/>
            </c:numRef>
          </c:xVal>
          <c:yVal>
            <c:numRef>
              <c:f>'RK4 3-8'!$M$16:$M$36</c:f>
              <c:numCache/>
            </c:numRef>
          </c:yVal>
          <c:smooth val="0"/>
        </c:ser>
        <c:axId val="10546737"/>
        <c:axId val="27811770"/>
      </c:scatterChart>
      <c:valAx>
        <c:axId val="10546737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11770"/>
        <c:crosses val="autoZero"/>
        <c:crossBetween val="midCat"/>
        <c:dispUnits/>
      </c:valAx>
      <c:valAx>
        <c:axId val="2781177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467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85"/>
          <c:y val="0.702"/>
          <c:w val="0.358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Solucion de la ED por AB1-AM1 Explícito</a:t>
            </a:r>
          </a:p>
        </c:rich>
      </c:tx>
      <c:layout>
        <c:manualLayout>
          <c:xMode val="factor"/>
          <c:yMode val="factor"/>
          <c:x val="0.018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05"/>
          <c:w val="0.95525"/>
          <c:h val="0.86525"/>
        </c:manualLayout>
      </c:layout>
      <c:scatterChart>
        <c:scatterStyle val="lineMarker"/>
        <c:varyColors val="0"/>
        <c:ser>
          <c:idx val="0"/>
          <c:order val="0"/>
          <c:tx>
            <c:v>AB1-AM1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'AB1-AM1'!$I$16:$I$36</c:f>
                <c:numCache>
                  <c:ptCount val="21"/>
                  <c:pt idx="0">
                    <c:v>0</c:v>
                  </c:pt>
                  <c:pt idx="1">
                    <c:v>0.004222459813796514</c:v>
                  </c:pt>
                  <c:pt idx="2">
                    <c:v>0.0089366377013394</c:v>
                  </c:pt>
                  <c:pt idx="3">
                    <c:v>0.01416793891032983</c:v>
                  </c:pt>
                  <c:pt idx="4">
                    <c:v>0.019942433931489756</c:v>
                  </c:pt>
                  <c:pt idx="5">
                    <c:v>0.026286883669990546</c:v>
                  </c:pt>
                  <c:pt idx="6">
                    <c:v>0.03322876517500872</c:v>
                  </c:pt>
                  <c:pt idx="7">
                    <c:v>0.04079629796345219</c:v>
                  </c:pt>
                  <c:pt idx="8">
                    <c:v>0.04901847097309664</c:v>
                  </c:pt>
                  <c:pt idx="9">
                    <c:v>0.05792507017979731</c:v>
                  </c:pt>
                  <c:pt idx="10">
                    <c:v>0.06754670691310793</c:v>
                  </c:pt>
                  <c:pt idx="11">
                    <c:v>0.0779148469043025</c:v>
                  </c:pt>
                  <c:pt idx="12">
                    <c:v>0.08906184010077234</c:v>
                  </c:pt>
                  <c:pt idx="13">
                    <c:v>0.10102095128074362</c:v>
                  </c:pt>
                  <c:pt idx="14">
                    <c:v>0.11382639150237006</c:v>
                  </c:pt>
                  <c:pt idx="15">
                    <c:v>0.12751335042153933</c:v>
                  </c:pt>
                  <c:pt idx="16">
                    <c:v>0.14211802951296937</c:v>
                  </c:pt>
                  <c:pt idx="17">
                    <c:v>0.15767767622963724</c:v>
                  </c:pt>
                  <c:pt idx="18">
                    <c:v>0.17423061913601234</c:v>
                  </c:pt>
                  <c:pt idx="19">
                    <c:v>0.19181630405112804</c:v>
                  </c:pt>
                  <c:pt idx="20">
                    <c:v>0.21047533123817708</c:v>
                  </c:pt>
                </c:numCache>
              </c:numRef>
            </c:plus>
            <c:minus>
              <c:numRef>
                <c:f>'AB1-AM1'!$I$16:$I$36</c:f>
                <c:numCache>
                  <c:ptCount val="21"/>
                  <c:pt idx="0">
                    <c:v>0</c:v>
                  </c:pt>
                  <c:pt idx="1">
                    <c:v>0.004222459813796514</c:v>
                  </c:pt>
                  <c:pt idx="2">
                    <c:v>0.0089366377013394</c:v>
                  </c:pt>
                  <c:pt idx="3">
                    <c:v>0.01416793891032983</c:v>
                  </c:pt>
                  <c:pt idx="4">
                    <c:v>0.019942433931489756</c:v>
                  </c:pt>
                  <c:pt idx="5">
                    <c:v>0.026286883669990546</c:v>
                  </c:pt>
                  <c:pt idx="6">
                    <c:v>0.03322876517500872</c:v>
                  </c:pt>
                  <c:pt idx="7">
                    <c:v>0.04079629796345219</c:v>
                  </c:pt>
                  <c:pt idx="8">
                    <c:v>0.04901847097309664</c:v>
                  </c:pt>
                  <c:pt idx="9">
                    <c:v>0.05792507017979731</c:v>
                  </c:pt>
                  <c:pt idx="10">
                    <c:v>0.06754670691310793</c:v>
                  </c:pt>
                  <c:pt idx="11">
                    <c:v>0.0779148469043025</c:v>
                  </c:pt>
                  <c:pt idx="12">
                    <c:v>0.08906184010077234</c:v>
                  </c:pt>
                  <c:pt idx="13">
                    <c:v>0.10102095128074362</c:v>
                  </c:pt>
                  <c:pt idx="14">
                    <c:v>0.11382639150237006</c:v>
                  </c:pt>
                  <c:pt idx="15">
                    <c:v>0.12751335042153933</c:v>
                  </c:pt>
                  <c:pt idx="16">
                    <c:v>0.14211802951296937</c:v>
                  </c:pt>
                  <c:pt idx="17">
                    <c:v>0.15767767622963724</c:v>
                  </c:pt>
                  <c:pt idx="18">
                    <c:v>0.17423061913601234</c:v>
                  </c:pt>
                  <c:pt idx="19">
                    <c:v>0.19181630405112804</c:v>
                  </c:pt>
                  <c:pt idx="20">
                    <c:v>0.21047533123817708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'AB1-AM1'!$B$16:$B$36</c:f>
              <c:numCache/>
            </c:numRef>
          </c:xVal>
          <c:yVal>
            <c:numRef>
              <c:f>'AB1-AM1'!$C$16:$C$36</c:f>
              <c:numCache/>
            </c:numRef>
          </c:yVal>
          <c:smooth val="0"/>
        </c:ser>
        <c:ser>
          <c:idx val="1"/>
          <c:order val="1"/>
          <c:tx>
            <c:v>Analitico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'AB1-AM1'!$B$16:$B$36</c:f>
              <c:numCache/>
            </c:numRef>
          </c:xVal>
          <c:yVal>
            <c:numRef>
              <c:f>'AB1-AM1'!$H$16:$H$36</c:f>
              <c:numCache/>
            </c:numRef>
          </c:yVal>
          <c:smooth val="0"/>
        </c:ser>
        <c:axId val="48979339"/>
        <c:axId val="38160868"/>
      </c:scatterChart>
      <c:valAx>
        <c:axId val="48979339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0868"/>
        <c:crosses val="autoZero"/>
        <c:crossBetween val="midCat"/>
        <c:dispUnits/>
      </c:valAx>
      <c:valAx>
        <c:axId val="38160868"/>
        <c:scaling>
          <c:orientation val="minMax"/>
          <c:max val="4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793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25"/>
          <c:y val="0.69875"/>
          <c:w val="0.2242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Solucion de la ED por AB2-AM2 Explícito</a:t>
            </a:r>
          </a:p>
        </c:rich>
      </c:tx>
      <c:layout>
        <c:manualLayout>
          <c:xMode val="factor"/>
          <c:yMode val="factor"/>
          <c:x val="0.018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05"/>
          <c:w val="0.95525"/>
          <c:h val="0.86525"/>
        </c:manualLayout>
      </c:layout>
      <c:scatterChart>
        <c:scatterStyle val="lineMarker"/>
        <c:varyColors val="0"/>
        <c:ser>
          <c:idx val="0"/>
          <c:order val="0"/>
          <c:tx>
            <c:v>AB2-AM2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'AB2-AM2'!$I$16:$I$36</c:f>
                <c:numCache>
                  <c:ptCount val="21"/>
                  <c:pt idx="0">
                    <c:v>0</c:v>
                  </c:pt>
                  <c:pt idx="1">
                    <c:v>0.004222459813796514</c:v>
                  </c:pt>
                  <c:pt idx="2">
                    <c:v>0.004476537120435553</c:v>
                  </c:pt>
                  <c:pt idx="3">
                    <c:v>0.004737372395122619</c:v>
                  </c:pt>
                  <c:pt idx="4">
                    <c:v>0.005007380951381479</c:v>
                  </c:pt>
                  <c:pt idx="5">
                    <c:v>0.0052867282678557</c:v>
                  </c:pt>
                  <c:pt idx="6">
                    <c:v>0.005575582547806213</c:v>
                  </c:pt>
                  <c:pt idx="7">
                    <c:v>0.005874116084850889</c:v>
                  </c:pt>
                  <c:pt idx="8">
                    <c:v>0.006182505413284467</c:v>
                  </c:pt>
                  <c:pt idx="9">
                    <c:v>0.0065009314609028035</c:v>
                  </c:pt>
                  <c:pt idx="10">
                    <c:v>0.0068295797052095875</c:v>
                  </c:pt>
                  <c:pt idx="11">
                    <c:v>0.007168640333155452</c:v>
                  </c:pt>
                  <c:pt idx="12">
                    <c:v>0.007518308404640184</c:v>
                  </c:pt>
                  <c:pt idx="13">
                    <c:v>0.007878784019965224</c:v>
                  </c:pt>
                  <c:pt idx="14">
                    <c:v>0.008250272491405752</c:v>
                  </c:pt>
                  <c:pt idx="15">
                    <c:v>0.008632984519132414</c:v>
                  </c:pt>
                  <c:pt idx="16">
                    <c:v>0.009027136371634992</c:v>
                  </c:pt>
                  <c:pt idx="17">
                    <c:v>0.009432950070868973</c:v>
                  </c:pt>
                  <c:pt idx="18">
                    <c:v>0.009850653582299973</c:v>
                  </c:pt>
                  <c:pt idx="19">
                    <c:v>0.010280481010039644</c:v>
                  </c:pt>
                  <c:pt idx="20">
                    <c:v>0.010722672797299548</c:v>
                  </c:pt>
                </c:numCache>
              </c:numRef>
            </c:plus>
            <c:minus>
              <c:numRef>
                <c:f>'AB2-AM2'!$I$16:$I$36</c:f>
                <c:numCache>
                  <c:ptCount val="21"/>
                  <c:pt idx="0">
                    <c:v>0</c:v>
                  </c:pt>
                  <c:pt idx="1">
                    <c:v>0.004222459813796514</c:v>
                  </c:pt>
                  <c:pt idx="2">
                    <c:v>0.004476537120435553</c:v>
                  </c:pt>
                  <c:pt idx="3">
                    <c:v>0.004737372395122619</c:v>
                  </c:pt>
                  <c:pt idx="4">
                    <c:v>0.005007380951381479</c:v>
                  </c:pt>
                  <c:pt idx="5">
                    <c:v>0.0052867282678557</c:v>
                  </c:pt>
                  <c:pt idx="6">
                    <c:v>0.005575582547806213</c:v>
                  </c:pt>
                  <c:pt idx="7">
                    <c:v>0.005874116084850889</c:v>
                  </c:pt>
                  <c:pt idx="8">
                    <c:v>0.006182505413284467</c:v>
                  </c:pt>
                  <c:pt idx="9">
                    <c:v>0.0065009314609028035</c:v>
                  </c:pt>
                  <c:pt idx="10">
                    <c:v>0.0068295797052095875</c:v>
                  </c:pt>
                  <c:pt idx="11">
                    <c:v>0.007168640333155452</c:v>
                  </c:pt>
                  <c:pt idx="12">
                    <c:v>0.007518308404640184</c:v>
                  </c:pt>
                  <c:pt idx="13">
                    <c:v>0.007878784019965224</c:v>
                  </c:pt>
                  <c:pt idx="14">
                    <c:v>0.008250272491405752</c:v>
                  </c:pt>
                  <c:pt idx="15">
                    <c:v>0.008632984519132414</c:v>
                  </c:pt>
                  <c:pt idx="16">
                    <c:v>0.009027136371634992</c:v>
                  </c:pt>
                  <c:pt idx="17">
                    <c:v>0.009432950070868973</c:v>
                  </c:pt>
                  <c:pt idx="18">
                    <c:v>0.009850653582299973</c:v>
                  </c:pt>
                  <c:pt idx="19">
                    <c:v>0.010280481010039644</c:v>
                  </c:pt>
                  <c:pt idx="20">
                    <c:v>0.010722672797299548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'AB2-AM2'!$B$16:$B$36</c:f>
              <c:numCache/>
            </c:numRef>
          </c:xVal>
          <c:yVal>
            <c:numRef>
              <c:f>'AB2-AM2'!$C$16:$C$36</c:f>
              <c:numCache/>
            </c:numRef>
          </c:yVal>
          <c:smooth val="0"/>
        </c:ser>
        <c:ser>
          <c:idx val="1"/>
          <c:order val="1"/>
          <c:tx>
            <c:v>Analitico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'AB2-AM2'!$B$16:$B$36</c:f>
              <c:numCache/>
            </c:numRef>
          </c:xVal>
          <c:yVal>
            <c:numRef>
              <c:f>'AB2-AM2'!$H$16:$H$36</c:f>
              <c:numCache/>
            </c:numRef>
          </c:yVal>
          <c:smooth val="0"/>
        </c:ser>
        <c:ser>
          <c:idx val="2"/>
          <c:order val="2"/>
          <c:tx>
            <c:v>AB1-AM1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'AB2-AM2'!$B$17</c:f>
              <c:numCache/>
            </c:numRef>
          </c:xVal>
          <c:yVal>
            <c:numRef>
              <c:f>'AB2-AM2'!$C$17</c:f>
              <c:numCache/>
            </c:numRef>
          </c:yVal>
          <c:smooth val="0"/>
        </c:ser>
        <c:axId val="7903493"/>
        <c:axId val="4022574"/>
      </c:scatterChart>
      <c:valAx>
        <c:axId val="7903493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574"/>
        <c:crosses val="autoZero"/>
        <c:crossBetween val="midCat"/>
        <c:dispUnits/>
      </c:valAx>
      <c:valAx>
        <c:axId val="4022574"/>
        <c:scaling>
          <c:orientation val="minMax"/>
          <c:max val="4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34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625"/>
          <c:w val="0.22425"/>
          <c:h val="0.2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Solucion de la ED por AB3-AM3 Explícito</a:t>
            </a:r>
          </a:p>
        </c:rich>
      </c:tx>
      <c:layout>
        <c:manualLayout>
          <c:xMode val="factor"/>
          <c:yMode val="factor"/>
          <c:x val="0.018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05"/>
          <c:w val="0.95525"/>
          <c:h val="0.86525"/>
        </c:manualLayout>
      </c:layout>
      <c:scatterChart>
        <c:scatterStyle val="lineMarker"/>
        <c:varyColors val="0"/>
        <c:ser>
          <c:idx val="0"/>
          <c:order val="0"/>
          <c:tx>
            <c:v>AB3-AM3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'AB3-AM3'!$I$16:$I$36</c:f>
                <c:numCache>
                  <c:ptCount val="21"/>
                  <c:pt idx="0">
                    <c:v>0</c:v>
                  </c:pt>
                  <c:pt idx="1">
                    <c:v>0.004222459813796514</c:v>
                  </c:pt>
                  <c:pt idx="2">
                    <c:v>0.004476537120435553</c:v>
                  </c:pt>
                  <c:pt idx="3">
                    <c:v>0.004691669547820326</c:v>
                  </c:pt>
                  <c:pt idx="4">
                    <c:v>0.004913274240213927</c:v>
                  </c:pt>
                  <c:pt idx="5">
                    <c:v>0.0051400525874292224</c:v>
                  </c:pt>
                  <c:pt idx="6">
                    <c:v>0.005371984856489709</c:v>
                  </c:pt>
                  <c:pt idx="7">
                    <c:v>0.00560907436381175</c:v>
                  </c:pt>
                  <c:pt idx="8">
                    <c:v>0.005851324145278669</c:v>
                  </c:pt>
                  <c:pt idx="9">
                    <c:v>0.006098737297163925</c:v>
                  </c:pt>
                  <c:pt idx="10">
                    <c:v>0.006351316987935229</c:v>
                  </c:pt>
                  <c:pt idx="11">
                    <c:v>0.006609066460719015</c:v>
                  </c:pt>
                  <c:pt idx="12">
                    <c:v>0.006871989035895698</c:v>
                  </c:pt>
                  <c:pt idx="13">
                    <c:v>0.0071400881137606564</c:v>
                  </c:pt>
                  <c:pt idx="14">
                    <c:v>0.007413367177225627</c:v>
                  </c:pt>
                  <c:pt idx="15">
                    <c:v>0.007691829794605365</c:v>
                  </c:pt>
                  <c:pt idx="16">
                    <c:v>0.00797547962245293</c:v>
                  </c:pt>
                  <c:pt idx="17">
                    <c:v>0.008264320408474024</c:v>
                  </c:pt>
                  <c:pt idx="18">
                    <c:v>0.008558355994510602</c:v>
                  </c:pt>
                  <c:pt idx="19">
                    <c:v>0.008857590319591324</c:v>
                  </c:pt>
                  <c:pt idx="20">
                    <c:v>0.009162027423087693</c:v>
                  </c:pt>
                </c:numCache>
              </c:numRef>
            </c:plus>
            <c:minus>
              <c:numRef>
                <c:f>'AB3-AM3'!$I$16:$I$36</c:f>
                <c:numCache>
                  <c:ptCount val="21"/>
                  <c:pt idx="0">
                    <c:v>0</c:v>
                  </c:pt>
                  <c:pt idx="1">
                    <c:v>0.004222459813796514</c:v>
                  </c:pt>
                  <c:pt idx="2">
                    <c:v>0.004476537120435553</c:v>
                  </c:pt>
                  <c:pt idx="3">
                    <c:v>0.004691669547820326</c:v>
                  </c:pt>
                  <c:pt idx="4">
                    <c:v>0.004913274240213927</c:v>
                  </c:pt>
                  <c:pt idx="5">
                    <c:v>0.0051400525874292224</c:v>
                  </c:pt>
                  <c:pt idx="6">
                    <c:v>0.005371984856489709</c:v>
                  </c:pt>
                  <c:pt idx="7">
                    <c:v>0.00560907436381175</c:v>
                  </c:pt>
                  <c:pt idx="8">
                    <c:v>0.005851324145278669</c:v>
                  </c:pt>
                  <c:pt idx="9">
                    <c:v>0.006098737297163925</c:v>
                  </c:pt>
                  <c:pt idx="10">
                    <c:v>0.006351316987935229</c:v>
                  </c:pt>
                  <c:pt idx="11">
                    <c:v>0.006609066460719015</c:v>
                  </c:pt>
                  <c:pt idx="12">
                    <c:v>0.006871989035895698</c:v>
                  </c:pt>
                  <c:pt idx="13">
                    <c:v>0.0071400881137606564</c:v>
                  </c:pt>
                  <c:pt idx="14">
                    <c:v>0.007413367177225627</c:v>
                  </c:pt>
                  <c:pt idx="15">
                    <c:v>0.007691829794605365</c:v>
                  </c:pt>
                  <c:pt idx="16">
                    <c:v>0.00797547962245293</c:v>
                  </c:pt>
                  <c:pt idx="17">
                    <c:v>0.008264320408474024</c:v>
                  </c:pt>
                  <c:pt idx="18">
                    <c:v>0.008558355994510602</c:v>
                  </c:pt>
                  <c:pt idx="19">
                    <c:v>0.008857590319591324</c:v>
                  </c:pt>
                  <c:pt idx="20">
                    <c:v>0.009162027423087693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'AB3-AM3'!$B$16:$B$36</c:f>
              <c:numCache/>
            </c:numRef>
          </c:xVal>
          <c:yVal>
            <c:numRef>
              <c:f>'AB3-AM3'!$C$16:$C$36</c:f>
              <c:numCache/>
            </c:numRef>
          </c:yVal>
          <c:smooth val="0"/>
        </c:ser>
        <c:ser>
          <c:idx val="1"/>
          <c:order val="1"/>
          <c:tx>
            <c:v>Analitico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'AB3-AM3'!$B$16:$B$36</c:f>
              <c:numCache/>
            </c:numRef>
          </c:xVal>
          <c:yVal>
            <c:numRef>
              <c:f>'AB3-AM3'!$H$16:$H$36</c:f>
              <c:numCache/>
            </c:numRef>
          </c:yVal>
          <c:smooth val="0"/>
        </c:ser>
        <c:ser>
          <c:idx val="2"/>
          <c:order val="2"/>
          <c:tx>
            <c:v>AB1-AM1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'AB3-AM3'!$B$17</c:f>
              <c:numCache/>
            </c:numRef>
          </c:xVal>
          <c:yVal>
            <c:numRef>
              <c:f>'AB3-AM3'!$C$17</c:f>
              <c:numCache/>
            </c:numRef>
          </c:yVal>
          <c:smooth val="0"/>
        </c:ser>
        <c:ser>
          <c:idx val="3"/>
          <c:order val="3"/>
          <c:tx>
            <c:v>AB2-AM2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'AB3-AM3'!$B$18</c:f>
              <c:numCache/>
            </c:numRef>
          </c:xVal>
          <c:yVal>
            <c:numRef>
              <c:f>'AB3-AM3'!$C$18</c:f>
              <c:numCache/>
            </c:numRef>
          </c:yVal>
          <c:smooth val="0"/>
        </c:ser>
        <c:axId val="36203167"/>
        <c:axId val="57393048"/>
      </c:scatterChart>
      <c:valAx>
        <c:axId val="36203167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crossBetween val="midCat"/>
        <c:dispUnits/>
      </c:valAx>
      <c:valAx>
        <c:axId val="57393048"/>
        <c:scaling>
          <c:orientation val="minMax"/>
          <c:max val="4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31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55125"/>
          <c:w val="0.22425"/>
          <c:h val="0.2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Solucion de la ED por AB4-AM4 Explícito</a:t>
            </a:r>
          </a:p>
        </c:rich>
      </c:tx>
      <c:layout>
        <c:manualLayout>
          <c:xMode val="factor"/>
          <c:yMode val="factor"/>
          <c:x val="0.018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075"/>
          <c:w val="0.95525"/>
          <c:h val="0.865"/>
        </c:manualLayout>
      </c:layout>
      <c:scatterChart>
        <c:scatterStyle val="lineMarker"/>
        <c:varyColors val="0"/>
        <c:ser>
          <c:idx val="0"/>
          <c:order val="0"/>
          <c:tx>
            <c:v>AB4-AM4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'AB3-AM3'!$I$16:$I$36</c:f>
                <c:numCache>
                  <c:ptCount val="21"/>
                  <c:pt idx="0">
                    <c:v>0</c:v>
                  </c:pt>
                  <c:pt idx="1">
                    <c:v>0.004222459813796514</c:v>
                  </c:pt>
                  <c:pt idx="2">
                    <c:v>0.004476537120435553</c:v>
                  </c:pt>
                  <c:pt idx="3">
                    <c:v>0.004691669547820326</c:v>
                  </c:pt>
                  <c:pt idx="4">
                    <c:v>0.004913274240213927</c:v>
                  </c:pt>
                  <c:pt idx="5">
                    <c:v>0.0051400525874292224</c:v>
                  </c:pt>
                  <c:pt idx="6">
                    <c:v>0.005371984856489709</c:v>
                  </c:pt>
                  <c:pt idx="7">
                    <c:v>0.00560907436381175</c:v>
                  </c:pt>
                  <c:pt idx="8">
                    <c:v>0.005851324145278669</c:v>
                  </c:pt>
                  <c:pt idx="9">
                    <c:v>0.006098737297163925</c:v>
                  </c:pt>
                  <c:pt idx="10">
                    <c:v>0.006351316987935229</c:v>
                  </c:pt>
                  <c:pt idx="11">
                    <c:v>0.006609066460719015</c:v>
                  </c:pt>
                  <c:pt idx="12">
                    <c:v>0.006871989035895698</c:v>
                  </c:pt>
                  <c:pt idx="13">
                    <c:v>0.0071400881137606564</c:v>
                  </c:pt>
                  <c:pt idx="14">
                    <c:v>0.007413367177225627</c:v>
                  </c:pt>
                  <c:pt idx="15">
                    <c:v>0.007691829794605365</c:v>
                  </c:pt>
                  <c:pt idx="16">
                    <c:v>0.00797547962245293</c:v>
                  </c:pt>
                  <c:pt idx="17">
                    <c:v>0.008264320408474024</c:v>
                  </c:pt>
                  <c:pt idx="18">
                    <c:v>0.008558355994510602</c:v>
                  </c:pt>
                  <c:pt idx="19">
                    <c:v>0.008857590319591324</c:v>
                  </c:pt>
                  <c:pt idx="20">
                    <c:v>0.009162027423087693</c:v>
                  </c:pt>
                </c:numCache>
              </c:numRef>
            </c:plus>
            <c:minus>
              <c:numRef>
                <c:f>'AB3-AM3'!$I$16:$I$36</c:f>
                <c:numCache>
                  <c:ptCount val="21"/>
                  <c:pt idx="0">
                    <c:v>0</c:v>
                  </c:pt>
                  <c:pt idx="1">
                    <c:v>0.004222459813796514</c:v>
                  </c:pt>
                  <c:pt idx="2">
                    <c:v>0.004476537120435553</c:v>
                  </c:pt>
                  <c:pt idx="3">
                    <c:v>0.004691669547820326</c:v>
                  </c:pt>
                  <c:pt idx="4">
                    <c:v>0.004913274240213927</c:v>
                  </c:pt>
                  <c:pt idx="5">
                    <c:v>0.0051400525874292224</c:v>
                  </c:pt>
                  <c:pt idx="6">
                    <c:v>0.005371984856489709</c:v>
                  </c:pt>
                  <c:pt idx="7">
                    <c:v>0.00560907436381175</c:v>
                  </c:pt>
                  <c:pt idx="8">
                    <c:v>0.005851324145278669</c:v>
                  </c:pt>
                  <c:pt idx="9">
                    <c:v>0.006098737297163925</c:v>
                  </c:pt>
                  <c:pt idx="10">
                    <c:v>0.006351316987935229</c:v>
                  </c:pt>
                  <c:pt idx="11">
                    <c:v>0.006609066460719015</c:v>
                  </c:pt>
                  <c:pt idx="12">
                    <c:v>0.006871989035895698</c:v>
                  </c:pt>
                  <c:pt idx="13">
                    <c:v>0.0071400881137606564</c:v>
                  </c:pt>
                  <c:pt idx="14">
                    <c:v>0.007413367177225627</c:v>
                  </c:pt>
                  <c:pt idx="15">
                    <c:v>0.007691829794605365</c:v>
                  </c:pt>
                  <c:pt idx="16">
                    <c:v>0.00797547962245293</c:v>
                  </c:pt>
                  <c:pt idx="17">
                    <c:v>0.008264320408474024</c:v>
                  </c:pt>
                  <c:pt idx="18">
                    <c:v>0.008558355994510602</c:v>
                  </c:pt>
                  <c:pt idx="19">
                    <c:v>0.008857590319591324</c:v>
                  </c:pt>
                  <c:pt idx="20">
                    <c:v>0.009162027423087693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'AB4-AM4'!$B$16:$B$36</c:f>
              <c:numCache/>
            </c:numRef>
          </c:xVal>
          <c:yVal>
            <c:numRef>
              <c:f>'AB4-AM4'!$C$16:$C$36</c:f>
              <c:numCache/>
            </c:numRef>
          </c:yVal>
          <c:smooth val="0"/>
        </c:ser>
        <c:ser>
          <c:idx val="1"/>
          <c:order val="1"/>
          <c:tx>
            <c:v>Analitico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'AB4-AM4'!$B$16:$B$36</c:f>
              <c:numCache/>
            </c:numRef>
          </c:xVal>
          <c:yVal>
            <c:numRef>
              <c:f>'AB4-AM4'!$H$16:$H$36</c:f>
              <c:numCache/>
            </c:numRef>
          </c:yVal>
          <c:smooth val="0"/>
        </c:ser>
        <c:ser>
          <c:idx val="2"/>
          <c:order val="2"/>
          <c:tx>
            <c:v>AB1-AM1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'AB4-AM4'!$B$17</c:f>
              <c:numCache/>
            </c:numRef>
          </c:xVal>
          <c:yVal>
            <c:numRef>
              <c:f>'AB4-AM4'!$C$17</c:f>
              <c:numCache/>
            </c:numRef>
          </c:yVal>
          <c:smooth val="0"/>
        </c:ser>
        <c:ser>
          <c:idx val="3"/>
          <c:order val="3"/>
          <c:tx>
            <c:v>AB2-AM2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'AB4-AM4'!$B$18</c:f>
              <c:numCache/>
            </c:numRef>
          </c:xVal>
          <c:yVal>
            <c:numRef>
              <c:f>'AB4-AM4'!$C$18</c:f>
              <c:numCache/>
            </c:numRef>
          </c:yVal>
          <c:smooth val="0"/>
        </c:ser>
        <c:ser>
          <c:idx val="4"/>
          <c:order val="4"/>
          <c:tx>
            <c:v>AB3-AM3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'AB4-AM4'!$B$19</c:f>
              <c:numCache/>
            </c:numRef>
          </c:xVal>
          <c:yVal>
            <c:numRef>
              <c:f>'AB4-AM4'!$C$19</c:f>
              <c:numCache/>
            </c:numRef>
          </c:yVal>
          <c:smooth val="0"/>
        </c:ser>
        <c:axId val="46775385"/>
        <c:axId val="18325282"/>
      </c:scatterChart>
      <c:valAx>
        <c:axId val="46775385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crossBetween val="midCat"/>
        <c:dispUnits/>
      </c:valAx>
      <c:valAx>
        <c:axId val="18325282"/>
        <c:scaling>
          <c:orientation val="minMax"/>
          <c:max val="4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53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5095"/>
          <c:w val="0.213"/>
          <c:h val="0.3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390525</xdr:colOff>
      <xdr:row>37</xdr:row>
      <xdr:rowOff>142875</xdr:rowOff>
    </xdr:to>
    <xdr:graphicFrame>
      <xdr:nvGraphicFramePr>
        <xdr:cNvPr id="1" name="Gráfico 3"/>
        <xdr:cNvGraphicFramePr/>
      </xdr:nvGraphicFramePr>
      <xdr:xfrm>
        <a:off x="6848475" y="3343275"/>
        <a:ext cx="42005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19</xdr:row>
      <xdr:rowOff>9525</xdr:rowOff>
    </xdr:from>
    <xdr:to>
      <xdr:col>16</xdr:col>
      <xdr:colOff>390525</xdr:colOff>
      <xdr:row>37</xdr:row>
      <xdr:rowOff>152400</xdr:rowOff>
    </xdr:to>
    <xdr:graphicFrame>
      <xdr:nvGraphicFramePr>
        <xdr:cNvPr id="1" name="Gráfico 3"/>
        <xdr:cNvGraphicFramePr/>
      </xdr:nvGraphicFramePr>
      <xdr:xfrm>
        <a:off x="8191500" y="3190875"/>
        <a:ext cx="42005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19</xdr:row>
      <xdr:rowOff>9525</xdr:rowOff>
    </xdr:from>
    <xdr:to>
      <xdr:col>20</xdr:col>
      <xdr:colOff>504825</xdr:colOff>
      <xdr:row>37</xdr:row>
      <xdr:rowOff>152400</xdr:rowOff>
    </xdr:to>
    <xdr:graphicFrame>
      <xdr:nvGraphicFramePr>
        <xdr:cNvPr id="1" name="Gráfico 3"/>
        <xdr:cNvGraphicFramePr/>
      </xdr:nvGraphicFramePr>
      <xdr:xfrm>
        <a:off x="11544300" y="3190875"/>
        <a:ext cx="43148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19</xdr:row>
      <xdr:rowOff>9525</xdr:rowOff>
    </xdr:from>
    <xdr:to>
      <xdr:col>20</xdr:col>
      <xdr:colOff>504825</xdr:colOff>
      <xdr:row>37</xdr:row>
      <xdr:rowOff>152400</xdr:rowOff>
    </xdr:to>
    <xdr:graphicFrame>
      <xdr:nvGraphicFramePr>
        <xdr:cNvPr id="1" name="Gráfico 3"/>
        <xdr:cNvGraphicFramePr/>
      </xdr:nvGraphicFramePr>
      <xdr:xfrm>
        <a:off x="11544300" y="3190875"/>
        <a:ext cx="43148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</xdr:row>
      <xdr:rowOff>0</xdr:rowOff>
    </xdr:from>
    <xdr:to>
      <xdr:col>15</xdr:col>
      <xdr:colOff>390525</xdr:colOff>
      <xdr:row>37</xdr:row>
      <xdr:rowOff>142875</xdr:rowOff>
    </xdr:to>
    <xdr:graphicFrame>
      <xdr:nvGraphicFramePr>
        <xdr:cNvPr id="1" name="Gráfico 3"/>
        <xdr:cNvGraphicFramePr/>
      </xdr:nvGraphicFramePr>
      <xdr:xfrm>
        <a:off x="7658100" y="3181350"/>
        <a:ext cx="43338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</xdr:row>
      <xdr:rowOff>0</xdr:rowOff>
    </xdr:from>
    <xdr:to>
      <xdr:col>15</xdr:col>
      <xdr:colOff>390525</xdr:colOff>
      <xdr:row>37</xdr:row>
      <xdr:rowOff>142875</xdr:rowOff>
    </xdr:to>
    <xdr:graphicFrame>
      <xdr:nvGraphicFramePr>
        <xdr:cNvPr id="1" name="Gráfico 3"/>
        <xdr:cNvGraphicFramePr/>
      </xdr:nvGraphicFramePr>
      <xdr:xfrm>
        <a:off x="7658100" y="3181350"/>
        <a:ext cx="43338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</xdr:row>
      <xdr:rowOff>0</xdr:rowOff>
    </xdr:from>
    <xdr:to>
      <xdr:col>15</xdr:col>
      <xdr:colOff>390525</xdr:colOff>
      <xdr:row>37</xdr:row>
      <xdr:rowOff>142875</xdr:rowOff>
    </xdr:to>
    <xdr:graphicFrame>
      <xdr:nvGraphicFramePr>
        <xdr:cNvPr id="1" name="Gráfico 3"/>
        <xdr:cNvGraphicFramePr/>
      </xdr:nvGraphicFramePr>
      <xdr:xfrm>
        <a:off x="7658100" y="3181350"/>
        <a:ext cx="43338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</xdr:row>
      <xdr:rowOff>0</xdr:rowOff>
    </xdr:from>
    <xdr:to>
      <xdr:col>15</xdr:col>
      <xdr:colOff>390525</xdr:colOff>
      <xdr:row>37</xdr:row>
      <xdr:rowOff>142875</xdr:rowOff>
    </xdr:to>
    <xdr:graphicFrame>
      <xdr:nvGraphicFramePr>
        <xdr:cNvPr id="1" name="Gráfico 3"/>
        <xdr:cNvGraphicFramePr/>
      </xdr:nvGraphicFramePr>
      <xdr:xfrm>
        <a:off x="7658100" y="3181350"/>
        <a:ext cx="43338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oleObject" Target="../embeddings/oleObject_5_1.bin" /><Relationship Id="rId4" Type="http://schemas.openxmlformats.org/officeDocument/2006/relationships/vmlDrawing" Target="../drawings/vmlDrawing6.vml" /><Relationship Id="rId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oleObject" Target="../embeddings/oleObject_6_1.bin" /><Relationship Id="rId4" Type="http://schemas.openxmlformats.org/officeDocument/2006/relationships/vmlDrawing" Target="../drawings/vmlDrawing7.vm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oleObject" Target="../embeddings/oleObject_7_0.bin" /><Relationship Id="rId3" Type="http://schemas.openxmlformats.org/officeDocument/2006/relationships/oleObject" Target="../embeddings/oleObject_7_1.bin" /><Relationship Id="rId4" Type="http://schemas.openxmlformats.org/officeDocument/2006/relationships/vmlDrawing" Target="../drawings/vmlDrawing8.vml" /><Relationship Id="rId5" Type="http://schemas.openxmlformats.org/officeDocument/2006/relationships/drawing" Target="../drawings/drawing8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D38" sqref="D38"/>
    </sheetView>
  </sheetViews>
  <sheetFormatPr defaultColWidth="11.421875" defaultRowHeight="12.75"/>
  <cols>
    <col min="1" max="1" width="12.7109375" style="32" customWidth="1"/>
    <col min="2" max="8" width="12.8515625" style="32" customWidth="1"/>
    <col min="9" max="14" width="11.421875" style="32" customWidth="1"/>
  </cols>
  <sheetData>
    <row r="1" spans="1:7" ht="15.75" customHeight="1">
      <c r="A1" s="63" t="s">
        <v>56</v>
      </c>
      <c r="B1" s="63"/>
      <c r="C1" s="63"/>
      <c r="D1" s="63"/>
      <c r="E1" s="63"/>
      <c r="F1" s="63"/>
      <c r="G1" s="63"/>
    </row>
    <row r="2" spans="1:7" ht="18" customHeight="1">
      <c r="A2" s="63"/>
      <c r="B2" s="63"/>
      <c r="C2" s="63"/>
      <c r="D2" s="63"/>
      <c r="E2" s="63"/>
      <c r="F2" s="63"/>
      <c r="G2" s="63"/>
    </row>
    <row r="4" spans="1:8" ht="12.75">
      <c r="A4" s="38" t="s">
        <v>1</v>
      </c>
      <c r="E4" s="66" t="s">
        <v>60</v>
      </c>
      <c r="F4" s="67"/>
      <c r="G4" s="57" t="s">
        <v>3</v>
      </c>
      <c r="H4" s="57">
        <v>1</v>
      </c>
    </row>
    <row r="5" spans="7:8" ht="12.75">
      <c r="G5" s="57" t="s">
        <v>4</v>
      </c>
      <c r="H5" s="57">
        <v>1.5</v>
      </c>
    </row>
    <row r="6" spans="7:8" ht="12.75">
      <c r="G6" s="56"/>
      <c r="H6" s="56"/>
    </row>
    <row r="7" spans="5:8" ht="12.75">
      <c r="E7" s="69" t="s">
        <v>61</v>
      </c>
      <c r="F7" s="69"/>
      <c r="G7" s="58" t="s">
        <v>17</v>
      </c>
      <c r="H7" s="58">
        <v>1</v>
      </c>
    </row>
    <row r="8" spans="7:8" ht="12.75">
      <c r="G8" s="58" t="s">
        <v>6</v>
      </c>
      <c r="H8" s="58">
        <v>0</v>
      </c>
    </row>
    <row r="9" spans="1:8" ht="12.75">
      <c r="A9" s="60" t="s">
        <v>57</v>
      </c>
      <c r="G9" s="33"/>
      <c r="H9" s="33"/>
    </row>
    <row r="10" spans="5:8" ht="12.75">
      <c r="E10" s="68" t="s">
        <v>7</v>
      </c>
      <c r="F10" s="67"/>
      <c r="G10" s="40" t="s">
        <v>8</v>
      </c>
      <c r="H10" s="40">
        <v>20</v>
      </c>
    </row>
    <row r="11" spans="7:10" ht="12.75">
      <c r="G11" s="33"/>
      <c r="H11" s="33"/>
      <c r="J11" s="33"/>
    </row>
    <row r="12" spans="5:10" ht="12.75">
      <c r="E12" s="69" t="s">
        <v>62</v>
      </c>
      <c r="F12" s="69"/>
      <c r="G12" s="61" t="s">
        <v>19</v>
      </c>
      <c r="H12" s="59">
        <f>(H5-H4)/H10</f>
        <v>0.025</v>
      </c>
      <c r="I12" s="62" t="s">
        <v>25</v>
      </c>
      <c r="J12" s="61">
        <f>(H12)^2</f>
        <v>0.0006250000000000001</v>
      </c>
    </row>
    <row r="13" spans="1:2" ht="12.75">
      <c r="A13" s="64" t="s">
        <v>63</v>
      </c>
      <c r="B13" s="65"/>
    </row>
    <row r="15" spans="1:12" ht="25.5">
      <c r="A15" s="38" t="s">
        <v>10</v>
      </c>
      <c r="B15" s="38" t="s">
        <v>11</v>
      </c>
      <c r="C15" s="38" t="s">
        <v>12</v>
      </c>
      <c r="D15" s="38" t="s">
        <v>13</v>
      </c>
      <c r="E15" s="38" t="s">
        <v>14</v>
      </c>
      <c r="F15" s="39" t="s">
        <v>15</v>
      </c>
      <c r="G15" s="55" t="s">
        <v>64</v>
      </c>
      <c r="I15" s="74" t="s">
        <v>58</v>
      </c>
      <c r="J15" s="75"/>
      <c r="K15" s="75"/>
      <c r="L15" s="76"/>
    </row>
    <row r="16" spans="1:12" ht="12.75">
      <c r="A16" s="41">
        <v>0</v>
      </c>
      <c r="B16" s="46">
        <f>H7</f>
        <v>1</v>
      </c>
      <c r="C16" s="46">
        <f>H8</f>
        <v>0</v>
      </c>
      <c r="D16" s="41">
        <f aca="true" t="shared" si="0" ref="D16:D21">(2*C16/B16)+B16*B16*EXP(B16)</f>
        <v>2.718281828459045</v>
      </c>
      <c r="E16" s="36">
        <f aca="true" t="shared" si="1" ref="E16:E36">C16+$H$12*D16</f>
        <v>0.06795704571147614</v>
      </c>
      <c r="F16" s="48">
        <f>B16*B16*(EXP(B16)-EXP(1))</f>
        <v>0</v>
      </c>
      <c r="G16" s="51">
        <f>ABS(C16-F16)</f>
        <v>0</v>
      </c>
      <c r="I16" s="77"/>
      <c r="J16" s="78"/>
      <c r="K16" s="78"/>
      <c r="L16" s="79"/>
    </row>
    <row r="17" spans="1:12" ht="12.75">
      <c r="A17" s="42">
        <v>1</v>
      </c>
      <c r="B17" s="42">
        <f aca="true" t="shared" si="2" ref="B17:B36">$H$7+A17*$H$12</f>
        <v>1.025</v>
      </c>
      <c r="C17" s="42">
        <f>E16</f>
        <v>0.06795704571147614</v>
      </c>
      <c r="D17" s="42">
        <f t="shared" si="0"/>
        <v>3.0607912818403644</v>
      </c>
      <c r="E17" s="36">
        <f t="shared" si="1"/>
        <v>0.14447682775748527</v>
      </c>
      <c r="F17" s="49">
        <f aca="true" t="shared" si="3" ref="F17:F36">B17*B17*(EXP(B17)-EXP(1))</f>
        <v>0.07229732223221261</v>
      </c>
      <c r="G17" s="52">
        <f aca="true" t="shared" si="4" ref="G17:G36">ABS(C17-F17)</f>
        <v>0.004340276520736472</v>
      </c>
      <c r="I17" s="77"/>
      <c r="J17" s="78"/>
      <c r="K17" s="78"/>
      <c r="L17" s="79"/>
    </row>
    <row r="18" spans="1:12" ht="12.75">
      <c r="A18" s="42">
        <v>2</v>
      </c>
      <c r="B18" s="42">
        <f t="shared" si="2"/>
        <v>1.05</v>
      </c>
      <c r="C18" s="42">
        <f>E17</f>
        <v>0.14447682775748527</v>
      </c>
      <c r="D18" s="42">
        <f t="shared" si="0"/>
        <v>3.4257543152979437</v>
      </c>
      <c r="E18" s="36">
        <f t="shared" si="1"/>
        <v>0.23012068563993388</v>
      </c>
      <c r="F18" s="49">
        <f t="shared" si="3"/>
        <v>0.15365464178854094</v>
      </c>
      <c r="G18" s="52">
        <f t="shared" si="4"/>
        <v>0.009177814031055664</v>
      </c>
      <c r="I18" s="80"/>
      <c r="J18" s="81"/>
      <c r="K18" s="81"/>
      <c r="L18" s="82"/>
    </row>
    <row r="19" spans="1:12" ht="12.75">
      <c r="A19" s="42">
        <v>3</v>
      </c>
      <c r="B19" s="42">
        <f t="shared" si="2"/>
        <v>1.075</v>
      </c>
      <c r="C19" s="42">
        <f>E18</f>
        <v>0.23012068563993388</v>
      </c>
      <c r="D19" s="42">
        <f t="shared" si="0"/>
        <v>3.8141045538465774</v>
      </c>
      <c r="E19" s="36">
        <f t="shared" si="1"/>
        <v>0.3254732994860983</v>
      </c>
      <c r="F19" s="49">
        <f t="shared" si="3"/>
        <v>0.2446586076662746</v>
      </c>
      <c r="G19" s="52">
        <f t="shared" si="4"/>
        <v>0.014537922026340716</v>
      </c>
      <c r="H19" s="34"/>
      <c r="I19" s="34"/>
      <c r="J19" s="34"/>
      <c r="K19" s="34"/>
      <c r="L19" s="34"/>
    </row>
    <row r="20" spans="1:7" ht="12.75">
      <c r="A20" s="42">
        <v>4</v>
      </c>
      <c r="B20" s="42">
        <f t="shared" si="2"/>
        <v>1.1</v>
      </c>
      <c r="C20" s="42">
        <f>E19</f>
        <v>0.3254732994860983</v>
      </c>
      <c r="D20" s="42">
        <f t="shared" si="0"/>
        <v>4.2268105244044545</v>
      </c>
      <c r="E20" s="36">
        <f t="shared" si="1"/>
        <v>0.4311435625962097</v>
      </c>
      <c r="F20" s="49">
        <f t="shared" si="3"/>
        <v>0.3459198765397399</v>
      </c>
      <c r="G20" s="52">
        <f t="shared" si="4"/>
        <v>0.020446577053641557</v>
      </c>
    </row>
    <row r="21" spans="1:7" ht="12.75">
      <c r="A21" s="43">
        <v>5</v>
      </c>
      <c r="B21" s="43">
        <f t="shared" si="2"/>
        <v>1.125</v>
      </c>
      <c r="C21" s="43">
        <f>E20</f>
        <v>0.4311435625962097</v>
      </c>
      <c r="D21" s="43">
        <f t="shared" si="0"/>
        <v>4.664876894027367</v>
      </c>
      <c r="E21" s="35">
        <f t="shared" si="1"/>
        <v>0.5477654849468938</v>
      </c>
      <c r="F21" s="50">
        <f t="shared" si="3"/>
        <v>0.4580740102684041</v>
      </c>
      <c r="G21" s="53">
        <f t="shared" si="4"/>
        <v>0.026930447672194435</v>
      </c>
    </row>
    <row r="22" spans="1:7" ht="12.75">
      <c r="A22" s="44">
        <v>6</v>
      </c>
      <c r="B22" s="44">
        <f t="shared" si="2"/>
        <v>1.15</v>
      </c>
      <c r="C22" s="44">
        <f aca="true" t="shared" si="5" ref="C22:C30">E21</f>
        <v>0.5477654849468938</v>
      </c>
      <c r="D22" s="44">
        <f aca="true" t="shared" si="6" ref="D22:D30">(2*C22/B22)+B22*B22*EXP(B22)</f>
        <v>5.129345749059315</v>
      </c>
      <c r="E22" s="37">
        <f t="shared" si="1"/>
        <v>0.6759991286733766</v>
      </c>
      <c r="F22" s="49">
        <f t="shared" si="3"/>
        <v>0.5817824049276299</v>
      </c>
      <c r="G22" s="52">
        <f t="shared" si="4"/>
        <v>0.03401691998073608</v>
      </c>
    </row>
    <row r="23" spans="1:7" ht="12.75">
      <c r="A23" s="44">
        <v>7</v>
      </c>
      <c r="B23" s="44">
        <f t="shared" si="2"/>
        <v>1.175</v>
      </c>
      <c r="C23" s="44">
        <f t="shared" si="5"/>
        <v>0.6759991286733766</v>
      </c>
      <c r="D23" s="44">
        <f t="shared" si="6"/>
        <v>5.62129791659948</v>
      </c>
      <c r="E23" s="37">
        <f t="shared" si="1"/>
        <v>0.8165315765883636</v>
      </c>
      <c r="F23" s="49">
        <f t="shared" si="3"/>
        <v>0.7177332524200158</v>
      </c>
      <c r="G23" s="52">
        <f t="shared" si="4"/>
        <v>0.04173412374663921</v>
      </c>
    </row>
    <row r="24" spans="1:7" ht="12.75">
      <c r="A24" s="44">
        <v>8</v>
      </c>
      <c r="B24" s="44">
        <f t="shared" si="2"/>
        <v>1.2</v>
      </c>
      <c r="C24" s="44">
        <f t="shared" si="5"/>
        <v>0.8165315765883636</v>
      </c>
      <c r="D24" s="44">
        <f t="shared" si="6"/>
        <v>6.141854329721234</v>
      </c>
      <c r="E24" s="37">
        <f t="shared" si="1"/>
        <v>0.9700779348313945</v>
      </c>
      <c r="F24" s="49">
        <f t="shared" si="3"/>
        <v>0.866642535759603</v>
      </c>
      <c r="G24" s="52">
        <f t="shared" si="4"/>
        <v>0.05011095917123942</v>
      </c>
    </row>
    <row r="25" spans="1:7" ht="12.75">
      <c r="A25" s="44">
        <v>9</v>
      </c>
      <c r="B25" s="44">
        <f t="shared" si="2"/>
        <v>1.225</v>
      </c>
      <c r="C25" s="44">
        <f t="shared" si="5"/>
        <v>0.9700779348313945</v>
      </c>
      <c r="D25" s="44">
        <f t="shared" si="6"/>
        <v>6.692177437916781</v>
      </c>
      <c r="E25" s="37">
        <f t="shared" si="1"/>
        <v>1.137382370779314</v>
      </c>
      <c r="F25" s="49">
        <f t="shared" si="3"/>
        <v>1.0292550591566185</v>
      </c>
      <c r="G25" s="52">
        <f t="shared" si="4"/>
        <v>0.05917712432522404</v>
      </c>
    </row>
    <row r="26" spans="1:7" ht="12.75">
      <c r="A26" s="44">
        <v>10</v>
      </c>
      <c r="B26" s="44">
        <f t="shared" si="2"/>
        <v>1.25</v>
      </c>
      <c r="C26" s="44">
        <f t="shared" si="5"/>
        <v>1.137382370779314</v>
      </c>
      <c r="D26" s="44">
        <f t="shared" si="6"/>
        <v>7.27347266428103</v>
      </c>
      <c r="E26" s="37">
        <f t="shared" si="1"/>
        <v>1.3192191873863397</v>
      </c>
      <c r="F26" s="49">
        <f t="shared" si="3"/>
        <v>1.2063455140668693</v>
      </c>
      <c r="G26" s="52">
        <f t="shared" si="4"/>
        <v>0.06896314328755526</v>
      </c>
    </row>
    <row r="27" spans="1:7" ht="12.75">
      <c r="A27" s="44">
        <v>11</v>
      </c>
      <c r="B27" s="44">
        <f t="shared" si="2"/>
        <v>1.275</v>
      </c>
      <c r="C27" s="44">
        <f t="shared" si="5"/>
        <v>1.3192191873863397</v>
      </c>
      <c r="D27" s="44">
        <f t="shared" si="6"/>
        <v>7.886989910990637</v>
      </c>
      <c r="E27" s="37">
        <f t="shared" si="1"/>
        <v>1.5163939351611058</v>
      </c>
      <c r="F27" s="49">
        <f t="shared" si="3"/>
        <v>1.3987195824076442</v>
      </c>
      <c r="G27" s="52">
        <f t="shared" si="4"/>
        <v>0.07950039502130446</v>
      </c>
    </row>
    <row r="28" spans="1:7" ht="12.75">
      <c r="A28" s="44">
        <v>12</v>
      </c>
      <c r="B28" s="44">
        <f t="shared" si="2"/>
        <v>1.3</v>
      </c>
      <c r="C28" s="44">
        <f t="shared" si="5"/>
        <v>1.5163939351611058</v>
      </c>
      <c r="D28" s="47">
        <f t="shared" si="6"/>
        <v>8.534025114678226</v>
      </c>
      <c r="E28" s="37">
        <f t="shared" si="1"/>
        <v>1.7297445630280615</v>
      </c>
      <c r="F28" s="49">
        <f t="shared" si="3"/>
        <v>1.607215078180737</v>
      </c>
      <c r="G28" s="52">
        <f t="shared" si="4"/>
        <v>0.09082114301963129</v>
      </c>
    </row>
    <row r="29" spans="1:7" ht="12.75">
      <c r="A29" s="44">
        <v>13</v>
      </c>
      <c r="B29" s="44">
        <f t="shared" si="2"/>
        <v>1.325</v>
      </c>
      <c r="C29" s="44">
        <f t="shared" si="5"/>
        <v>1.7297445630280615</v>
      </c>
      <c r="D29" s="44">
        <f t="shared" si="6"/>
        <v>9.215921853348037</v>
      </c>
      <c r="E29" s="37">
        <f t="shared" si="1"/>
        <v>1.9601426093617624</v>
      </c>
      <c r="F29" s="49">
        <f t="shared" si="3"/>
        <v>1.8327031287833069</v>
      </c>
      <c r="G29" s="52">
        <f t="shared" si="4"/>
        <v>0.10295856575524542</v>
      </c>
    </row>
    <row r="30" spans="1:7" ht="12.75">
      <c r="A30" s="44">
        <v>14</v>
      </c>
      <c r="B30" s="44">
        <f t="shared" si="2"/>
        <v>1.35</v>
      </c>
      <c r="C30" s="44">
        <f t="shared" si="5"/>
        <v>1.9601426093617624</v>
      </c>
      <c r="D30" s="44">
        <f t="shared" si="6"/>
        <v>9.934073006527477</v>
      </c>
      <c r="E30" s="37">
        <f t="shared" si="1"/>
        <v>2.2084944345249493</v>
      </c>
      <c r="F30" s="49">
        <f t="shared" si="3"/>
        <v>2.0760893973286265</v>
      </c>
      <c r="G30" s="52">
        <f t="shared" si="4"/>
        <v>0.11594678796686408</v>
      </c>
    </row>
    <row r="31" spans="1:7" ht="12.75">
      <c r="A31" s="44">
        <v>15</v>
      </c>
      <c r="B31" s="44">
        <f t="shared" si="2"/>
        <v>1.375</v>
      </c>
      <c r="C31" s="44">
        <f aca="true" t="shared" si="7" ref="C31:C36">E30</f>
        <v>2.2084944345249493</v>
      </c>
      <c r="D31" s="44">
        <f aca="true" t="shared" si="8" ref="D31:D36">(2*C31/B31)+B31*B31*EXP(B31)</f>
        <v>10.689922470398916</v>
      </c>
      <c r="E31" s="37">
        <f t="shared" si="1"/>
        <v>2.4757424962849224</v>
      </c>
      <c r="F31" s="49">
        <f t="shared" si="3"/>
        <v>2.338315347341334</v>
      </c>
      <c r="G31" s="52">
        <f t="shared" si="4"/>
        <v>0.12982091281638475</v>
      </c>
    </row>
    <row r="32" spans="1:7" ht="12.75">
      <c r="A32" s="44">
        <v>16</v>
      </c>
      <c r="B32" s="44">
        <f t="shared" si="2"/>
        <v>1.4</v>
      </c>
      <c r="C32" s="44">
        <f t="shared" si="7"/>
        <v>2.4757424962849224</v>
      </c>
      <c r="D32" s="44">
        <f t="shared" si="8"/>
        <v>11.484966929708309</v>
      </c>
      <c r="E32" s="37">
        <f t="shared" si="1"/>
        <v>2.76286666952763</v>
      </c>
      <c r="F32" s="49">
        <f t="shared" si="3"/>
        <v>2.6203595512358335</v>
      </c>
      <c r="G32" s="52">
        <f t="shared" si="4"/>
        <v>0.14461705495091115</v>
      </c>
    </row>
    <row r="33" spans="1:7" ht="12.75">
      <c r="A33" s="44">
        <v>17</v>
      </c>
      <c r="B33" s="44">
        <f t="shared" si="2"/>
        <v>1.425</v>
      </c>
      <c r="C33" s="44">
        <f t="shared" si="7"/>
        <v>2.76286666952763</v>
      </c>
      <c r="D33" s="44">
        <f t="shared" si="8"/>
        <v>12.320757688300986</v>
      </c>
      <c r="E33" s="37">
        <f t="shared" si="1"/>
        <v>3.0708856117351546</v>
      </c>
      <c r="F33" s="49">
        <f t="shared" si="3"/>
        <v>2.9232390440317686</v>
      </c>
      <c r="G33" s="52">
        <f t="shared" si="4"/>
        <v>0.16037237450413855</v>
      </c>
    </row>
    <row r="34" spans="1:7" ht="12.75">
      <c r="A34" s="44">
        <v>18</v>
      </c>
      <c r="B34" s="44">
        <f t="shared" si="2"/>
        <v>1.45</v>
      </c>
      <c r="C34" s="44">
        <f t="shared" si="7"/>
        <v>3.0708856117351546</v>
      </c>
      <c r="D34" s="44">
        <f t="shared" si="8"/>
        <v>13.198902560190927</v>
      </c>
      <c r="E34" s="37">
        <f t="shared" si="1"/>
        <v>3.400858175739928</v>
      </c>
      <c r="F34" s="49">
        <f t="shared" si="3"/>
        <v>3.248010723807295</v>
      </c>
      <c r="G34" s="52">
        <f t="shared" si="4"/>
        <v>0.1771251120721402</v>
      </c>
    </row>
    <row r="35" spans="1:7" ht="12.75">
      <c r="A35" s="44">
        <v>19</v>
      </c>
      <c r="B35" s="44">
        <f t="shared" si="2"/>
        <v>1.475</v>
      </c>
      <c r="C35" s="44">
        <f t="shared" si="7"/>
        <v>3.400858175739928</v>
      </c>
      <c r="D35" s="44">
        <f t="shared" si="8"/>
        <v>14.121067823127667</v>
      </c>
      <c r="E35" s="37">
        <f t="shared" si="1"/>
        <v>3.7538848713181197</v>
      </c>
      <c r="F35" s="49">
        <f t="shared" si="3"/>
        <v>3.595772800439096</v>
      </c>
      <c r="G35" s="52">
        <f t="shared" si="4"/>
        <v>0.1949146246991682</v>
      </c>
    </row>
    <row r="36" spans="1:7" ht="12.75">
      <c r="A36" s="45">
        <v>20</v>
      </c>
      <c r="B36" s="45">
        <f t="shared" si="2"/>
        <v>1.5</v>
      </c>
      <c r="C36" s="45">
        <f t="shared" si="7"/>
        <v>3.7538848713181197</v>
      </c>
      <c r="D36" s="45">
        <f t="shared" si="8"/>
        <v>15.088980236684804</v>
      </c>
      <c r="E36" s="54">
        <f t="shared" si="1"/>
        <v>4.13110937723524</v>
      </c>
      <c r="F36" s="50">
        <f t="shared" si="3"/>
        <v>3.9676662942277936</v>
      </c>
      <c r="G36" s="53">
        <f t="shared" si="4"/>
        <v>0.21378142290967395</v>
      </c>
    </row>
    <row r="39" ht="13.5" customHeight="1"/>
    <row r="40" spans="9:13" ht="12.75" customHeight="1">
      <c r="I40" s="83" t="s">
        <v>59</v>
      </c>
      <c r="J40" s="84"/>
      <c r="K40" s="84"/>
      <c r="L40" s="84"/>
      <c r="M40" s="85"/>
    </row>
    <row r="41" spans="9:13" ht="12.75">
      <c r="I41" s="86"/>
      <c r="J41" s="87"/>
      <c r="K41" s="87"/>
      <c r="L41" s="87"/>
      <c r="M41" s="88"/>
    </row>
    <row r="42" spans="9:13" ht="15.75" customHeight="1">
      <c r="I42" s="89"/>
      <c r="J42" s="90"/>
      <c r="K42" s="90"/>
      <c r="L42" s="90"/>
      <c r="M42" s="91"/>
    </row>
  </sheetData>
  <sheetProtection/>
  <mergeCells count="8">
    <mergeCell ref="I15:L18"/>
    <mergeCell ref="I40:M42"/>
    <mergeCell ref="A1:G2"/>
    <mergeCell ref="A13:B13"/>
    <mergeCell ref="E4:F4"/>
    <mergeCell ref="E10:F10"/>
    <mergeCell ref="E7:F7"/>
    <mergeCell ref="E12:F12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DSMT4" shapeId="32174" r:id="rId1"/>
    <oleObject progId="Equation.DSMT4" shapeId="5407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D10" sqref="D10"/>
    </sheetView>
  </sheetViews>
  <sheetFormatPr defaultColWidth="11.421875" defaultRowHeight="12.75"/>
  <cols>
    <col min="10" max="10" width="14.28125" style="0" customWidth="1"/>
    <col min="11" max="11" width="5.7109375" style="0" customWidth="1"/>
  </cols>
  <sheetData>
    <row r="1" spans="1:2" ht="15.75">
      <c r="A1" s="1" t="s">
        <v>0</v>
      </c>
      <c r="B1" s="1"/>
    </row>
    <row r="2" spans="1:2" ht="18">
      <c r="A2" s="2" t="s">
        <v>21</v>
      </c>
      <c r="B2" s="1"/>
    </row>
    <row r="4" spans="1:9" ht="12.75">
      <c r="A4" t="s">
        <v>1</v>
      </c>
      <c r="E4" t="s">
        <v>2</v>
      </c>
      <c r="H4" s="4" t="s">
        <v>3</v>
      </c>
      <c r="I4" s="3">
        <v>1</v>
      </c>
    </row>
    <row r="5" spans="8:9" ht="12.75">
      <c r="H5" s="4" t="s">
        <v>4</v>
      </c>
      <c r="I5" s="3">
        <v>1.5</v>
      </c>
    </row>
    <row r="6" spans="8:9" ht="12.75">
      <c r="H6" s="9"/>
      <c r="I6" s="10"/>
    </row>
    <row r="7" spans="5:9" ht="12.75">
      <c r="E7" t="s">
        <v>5</v>
      </c>
      <c r="H7" s="5" t="s">
        <v>17</v>
      </c>
      <c r="I7" s="6">
        <v>1</v>
      </c>
    </row>
    <row r="8" spans="8:9" ht="12.75">
      <c r="H8" s="5" t="s">
        <v>6</v>
      </c>
      <c r="I8" s="6">
        <v>0</v>
      </c>
    </row>
    <row r="9" ht="12.75">
      <c r="A9" t="s">
        <v>16</v>
      </c>
    </row>
    <row r="10" spans="5:9" ht="12.75">
      <c r="E10" t="s">
        <v>7</v>
      </c>
      <c r="H10" s="8" t="s">
        <v>8</v>
      </c>
      <c r="I10" s="7">
        <v>20</v>
      </c>
    </row>
    <row r="11" ht="12.75">
      <c r="J11" t="s">
        <v>25</v>
      </c>
    </row>
    <row r="12" spans="5:10" ht="12.75">
      <c r="E12" t="s">
        <v>18</v>
      </c>
      <c r="H12" s="11" t="s">
        <v>19</v>
      </c>
      <c r="I12" s="11">
        <f>(I5-I4)/I10</f>
        <v>0.025</v>
      </c>
      <c r="J12">
        <f>(I12)^2</f>
        <v>0.0006250000000000001</v>
      </c>
    </row>
    <row r="13" ht="12.75">
      <c r="A13" t="s">
        <v>9</v>
      </c>
    </row>
    <row r="15" spans="1:16" ht="12.75" customHeight="1">
      <c r="A15" t="s">
        <v>10</v>
      </c>
      <c r="B15" t="s">
        <v>11</v>
      </c>
      <c r="C15" t="s">
        <v>12</v>
      </c>
      <c r="D15" t="s">
        <v>13</v>
      </c>
      <c r="E15" s="15" t="s">
        <v>22</v>
      </c>
      <c r="F15" t="s">
        <v>24</v>
      </c>
      <c r="G15" s="15" t="s">
        <v>23</v>
      </c>
      <c r="H15" t="s">
        <v>14</v>
      </c>
      <c r="I15" s="19" t="s">
        <v>15</v>
      </c>
      <c r="J15" s="7" t="s">
        <v>35</v>
      </c>
      <c r="L15" s="70" t="s">
        <v>20</v>
      </c>
      <c r="M15" s="70"/>
      <c r="N15" s="70"/>
      <c r="O15" s="70"/>
      <c r="P15" s="13"/>
    </row>
    <row r="16" spans="1:16" ht="12.75">
      <c r="A16">
        <v>0</v>
      </c>
      <c r="B16" s="6">
        <f>I7</f>
        <v>1</v>
      </c>
      <c r="C16" s="6">
        <f>I8</f>
        <v>0</v>
      </c>
      <c r="D16">
        <f>(2*C16/B16)+B16*B16*EXP(B16)</f>
        <v>2.718281828459045</v>
      </c>
      <c r="E16">
        <f aca="true" t="shared" si="0" ref="E16:E36">$I$12*D16</f>
        <v>0.06795704571147614</v>
      </c>
      <c r="F16">
        <f aca="true" t="shared" si="1" ref="F16:F36">(2*(C16+E16)/(B16+$I$12))+(B16+$I$12)^2*EXP(B16+$I$12)</f>
        <v>3.0607912818403644</v>
      </c>
      <c r="G16">
        <f aca="true" t="shared" si="2" ref="G16:G36">$I$12*F16</f>
        <v>0.07651978204600912</v>
      </c>
      <c r="H16" s="16">
        <f>C16+(E16+G16)/2</f>
        <v>0.07223841387874264</v>
      </c>
      <c r="I16" s="18">
        <f>B16*B16*(EXP(B16)-EXP(1))</f>
        <v>0</v>
      </c>
      <c r="J16" s="7">
        <f>C16-I16</f>
        <v>0</v>
      </c>
      <c r="L16" s="70"/>
      <c r="M16" s="70"/>
      <c r="N16" s="70"/>
      <c r="O16" s="70"/>
      <c r="P16" s="13"/>
    </row>
    <row r="17" spans="1:16" ht="12.75">
      <c r="A17">
        <v>1</v>
      </c>
      <c r="B17">
        <f aca="true" t="shared" si="3" ref="B17:B36">$I$7+A17*$I$12</f>
        <v>1.025</v>
      </c>
      <c r="C17">
        <f>H16</f>
        <v>0.07223841387874264</v>
      </c>
      <c r="D17">
        <f>(2*C17/B17)+B17*B17*EXP(B17)</f>
        <v>3.069145170947226</v>
      </c>
      <c r="E17">
        <f t="shared" si="0"/>
        <v>0.07672862927368065</v>
      </c>
      <c r="F17">
        <f t="shared" si="1"/>
        <v>3.4343071065263953</v>
      </c>
      <c r="G17">
        <f t="shared" si="2"/>
        <v>0.08585767766315988</v>
      </c>
      <c r="H17" s="16">
        <f aca="true" t="shared" si="4" ref="H17:H36">C17+(E17+G17)/2</f>
        <v>0.1535315673471629</v>
      </c>
      <c r="I17" s="18">
        <f aca="true" t="shared" si="5" ref="I17:I36">B17*B17*(EXP(B17)-EXP(1))</f>
        <v>0.07229732223221261</v>
      </c>
      <c r="J17" s="7">
        <f aca="true" t="shared" si="6" ref="J17:J36">C17-I17</f>
        <v>-5.890835346997192E-05</v>
      </c>
      <c r="L17" s="70"/>
      <c r="M17" s="70"/>
      <c r="N17" s="70"/>
      <c r="O17" s="70"/>
      <c r="P17" s="13"/>
    </row>
    <row r="18" spans="1:16" ht="12.75">
      <c r="A18">
        <v>2</v>
      </c>
      <c r="B18">
        <f t="shared" si="3"/>
        <v>1.05</v>
      </c>
      <c r="C18">
        <f aca="true" t="shared" si="7" ref="C18:C36">H17</f>
        <v>0.1535315673471629</v>
      </c>
      <c r="D18">
        <f aca="true" t="shared" si="8" ref="D18:D36">(2*C18/B18)+B18*B18*EXP(B18)</f>
        <v>3.443001438325901</v>
      </c>
      <c r="E18">
        <f t="shared" si="0"/>
        <v>0.08607503595814753</v>
      </c>
      <c r="F18">
        <f t="shared" si="1"/>
        <v>3.8317527727589056</v>
      </c>
      <c r="G18">
        <f t="shared" si="2"/>
        <v>0.09579381931897264</v>
      </c>
      <c r="H18" s="16">
        <f t="shared" si="4"/>
        <v>0.24446599498572297</v>
      </c>
      <c r="I18" s="18">
        <f t="shared" si="5"/>
        <v>0.15365464178854094</v>
      </c>
      <c r="J18" s="7">
        <f t="shared" si="6"/>
        <v>-0.00012307444137804602</v>
      </c>
      <c r="L18" s="70"/>
      <c r="M18" s="70"/>
      <c r="N18" s="70"/>
      <c r="O18" s="70"/>
      <c r="P18" s="13"/>
    </row>
    <row r="19" spans="1:16" ht="12.75">
      <c r="A19">
        <v>3</v>
      </c>
      <c r="B19">
        <f t="shared" si="3"/>
        <v>1.075</v>
      </c>
      <c r="C19">
        <f t="shared" si="7"/>
        <v>0.24446599498572297</v>
      </c>
      <c r="D19">
        <f t="shared" si="8"/>
        <v>3.84079350146665</v>
      </c>
      <c r="E19">
        <f t="shared" si="0"/>
        <v>0.09601983753666626</v>
      </c>
      <c r="F19">
        <f t="shared" si="1"/>
        <v>4.25410603901589</v>
      </c>
      <c r="G19">
        <f t="shared" si="2"/>
        <v>0.10635265097539726</v>
      </c>
      <c r="H19" s="16">
        <f t="shared" si="4"/>
        <v>0.3456522392417547</v>
      </c>
      <c r="I19" s="18">
        <f t="shared" si="5"/>
        <v>0.2446586076662746</v>
      </c>
      <c r="J19" s="7">
        <f t="shared" si="6"/>
        <v>-0.00019261268055162373</v>
      </c>
      <c r="L19" s="13"/>
      <c r="M19" s="13"/>
      <c r="N19" s="13"/>
      <c r="O19" s="13"/>
      <c r="P19" s="13"/>
    </row>
    <row r="20" spans="1:10" ht="12.75">
      <c r="A20">
        <v>4</v>
      </c>
      <c r="B20">
        <f t="shared" si="3"/>
        <v>1.1</v>
      </c>
      <c r="C20">
        <f t="shared" si="7"/>
        <v>0.3456522392417547</v>
      </c>
      <c r="D20">
        <f t="shared" si="8"/>
        <v>4.263499505778375</v>
      </c>
      <c r="E20">
        <f t="shared" si="0"/>
        <v>0.10658748764445938</v>
      </c>
      <c r="F20">
        <f t="shared" si="1"/>
        <v>4.702381186098486</v>
      </c>
      <c r="G20">
        <f t="shared" si="2"/>
        <v>0.11755952965246215</v>
      </c>
      <c r="H20" s="16">
        <f t="shared" si="4"/>
        <v>0.4577257478902155</v>
      </c>
      <c r="I20" s="18">
        <f t="shared" si="5"/>
        <v>0.3459198765397399</v>
      </c>
      <c r="J20" s="7">
        <f t="shared" si="6"/>
        <v>-0.0002676372979851793</v>
      </c>
    </row>
    <row r="21" spans="1:10" ht="12.75">
      <c r="A21" s="27">
        <v>5</v>
      </c>
      <c r="B21" s="27">
        <f t="shared" si="3"/>
        <v>1.125</v>
      </c>
      <c r="C21" s="27">
        <f t="shared" si="7"/>
        <v>0.4577257478902155</v>
      </c>
      <c r="D21" s="27">
        <f t="shared" si="8"/>
        <v>4.7121341123278215</v>
      </c>
      <c r="E21" s="28">
        <f t="shared" si="0"/>
        <v>0.11780335280819554</v>
      </c>
      <c r="F21" s="28">
        <f t="shared" si="1"/>
        <v>5.177630298192388</v>
      </c>
      <c r="G21" s="28">
        <f t="shared" si="2"/>
        <v>0.1294407574548097</v>
      </c>
      <c r="H21" s="29">
        <f t="shared" si="4"/>
        <v>0.5813478030217181</v>
      </c>
      <c r="I21" s="30">
        <f t="shared" si="5"/>
        <v>0.4580740102684041</v>
      </c>
      <c r="J21" s="31">
        <f t="shared" si="6"/>
        <v>-0.00034826237818863515</v>
      </c>
    </row>
    <row r="22" spans="1:10" ht="12.75">
      <c r="A22" s="14">
        <v>6</v>
      </c>
      <c r="B22" s="14">
        <f t="shared" si="3"/>
        <v>1.15</v>
      </c>
      <c r="C22" s="14">
        <f t="shared" si="7"/>
        <v>0.5813478030217181</v>
      </c>
      <c r="D22" s="14">
        <f t="shared" si="8"/>
        <v>5.1877497804937915</v>
      </c>
      <c r="E22" s="14">
        <f t="shared" si="0"/>
        <v>0.1296937445123448</v>
      </c>
      <c r="F22" s="14">
        <f t="shared" si="1"/>
        <v>5.680944587000645</v>
      </c>
      <c r="G22" s="14">
        <f t="shared" si="2"/>
        <v>0.14202361467501612</v>
      </c>
      <c r="H22" s="17">
        <f t="shared" si="4"/>
        <v>0.7172064826153985</v>
      </c>
      <c r="I22" s="18">
        <f t="shared" si="5"/>
        <v>0.5817824049276299</v>
      </c>
      <c r="J22" s="7">
        <f t="shared" si="6"/>
        <v>-0.00043460190591182446</v>
      </c>
    </row>
    <row r="23" spans="1:10" ht="12.75">
      <c r="A23" s="14">
        <v>7</v>
      </c>
      <c r="B23" s="14">
        <f t="shared" si="3"/>
        <v>1.175</v>
      </c>
      <c r="C23" s="14">
        <f t="shared" si="7"/>
        <v>0.7172064826153985</v>
      </c>
      <c r="D23" s="14">
        <f t="shared" si="8"/>
        <v>5.691438093522071</v>
      </c>
      <c r="E23" s="14">
        <f t="shared" si="0"/>
        <v>0.14228595233805177</v>
      </c>
      <c r="F23" s="14">
        <f t="shared" si="1"/>
        <v>6.213455760329712</v>
      </c>
      <c r="G23" s="14">
        <f t="shared" si="2"/>
        <v>0.1553363940082428</v>
      </c>
      <c r="H23" s="17">
        <f t="shared" si="4"/>
        <v>0.8660176557885458</v>
      </c>
      <c r="I23" s="18">
        <f t="shared" si="5"/>
        <v>0.7177332524200158</v>
      </c>
      <c r="J23" s="7">
        <f t="shared" si="6"/>
        <v>-0.0005267698046172997</v>
      </c>
    </row>
    <row r="24" spans="1:10" ht="12.75">
      <c r="A24" s="14">
        <v>8</v>
      </c>
      <c r="B24" s="14">
        <f t="shared" si="3"/>
        <v>1.2</v>
      </c>
      <c r="C24" s="14">
        <f t="shared" si="7"/>
        <v>0.8660176557885458</v>
      </c>
      <c r="D24" s="14">
        <f t="shared" si="8"/>
        <v>6.224331128388204</v>
      </c>
      <c r="E24" s="14">
        <f t="shared" si="0"/>
        <v>0.15560827820970513</v>
      </c>
      <c r="F24" s="14">
        <f t="shared" si="1"/>
        <v>6.7763374365565445</v>
      </c>
      <c r="G24" s="14">
        <f t="shared" si="2"/>
        <v>0.16940843591391364</v>
      </c>
      <c r="H24" s="17">
        <f t="shared" si="4"/>
        <v>1.0285260128503553</v>
      </c>
      <c r="I24" s="18">
        <f t="shared" si="5"/>
        <v>0.866642535759603</v>
      </c>
      <c r="J24" s="7">
        <f t="shared" si="6"/>
        <v>-0.0006248799710572017</v>
      </c>
    </row>
    <row r="25" spans="1:10" ht="12.75">
      <c r="A25" s="14">
        <v>9</v>
      </c>
      <c r="B25" s="14">
        <f t="shared" si="3"/>
        <v>1.225</v>
      </c>
      <c r="C25" s="14">
        <f t="shared" si="7"/>
        <v>1.0285260128503553</v>
      </c>
      <c r="D25" s="14">
        <f t="shared" si="8"/>
        <v>6.787602871417125</v>
      </c>
      <c r="E25" s="14">
        <f t="shared" si="0"/>
        <v>0.16969007178542814</v>
      </c>
      <c r="F25" s="14">
        <f t="shared" si="1"/>
        <v>7.3708066064513815</v>
      </c>
      <c r="G25" s="14">
        <f t="shared" si="2"/>
        <v>0.18427016516128455</v>
      </c>
      <c r="H25" s="17">
        <f t="shared" si="4"/>
        <v>1.2055061313237116</v>
      </c>
      <c r="I25" s="18">
        <f t="shared" si="5"/>
        <v>1.0292550591566185</v>
      </c>
      <c r="J25" s="7">
        <f t="shared" si="6"/>
        <v>-0.000729046306263248</v>
      </c>
    </row>
    <row r="26" spans="1:10" ht="12.75">
      <c r="A26" s="14">
        <v>10</v>
      </c>
      <c r="B26" s="14">
        <f t="shared" si="3"/>
        <v>1.25</v>
      </c>
      <c r="C26" s="14">
        <f t="shared" si="7"/>
        <v>1.2055061313237116</v>
      </c>
      <c r="D26" s="14">
        <f t="shared" si="8"/>
        <v>7.382470681152066</v>
      </c>
      <c r="E26" s="14">
        <f t="shared" si="0"/>
        <v>0.18456176702880167</v>
      </c>
      <c r="F26" s="14">
        <f t="shared" si="1"/>
        <v>7.998125143878753</v>
      </c>
      <c r="G26" s="14">
        <f t="shared" si="2"/>
        <v>0.19995312859696884</v>
      </c>
      <c r="H26" s="17">
        <f t="shared" si="4"/>
        <v>1.397763579136597</v>
      </c>
      <c r="I26" s="18">
        <f t="shared" si="5"/>
        <v>1.2063455140668693</v>
      </c>
      <c r="J26" s="7">
        <f t="shared" si="6"/>
        <v>-0.0008393827431576462</v>
      </c>
    </row>
    <row r="27" spans="1:10" ht="12.75">
      <c r="A27" s="14">
        <v>11</v>
      </c>
      <c r="B27" s="14">
        <f t="shared" si="3"/>
        <v>1.275</v>
      </c>
      <c r="C27" s="14">
        <f t="shared" si="7"/>
        <v>1.397763579136597</v>
      </c>
      <c r="D27" s="14">
        <f t="shared" si="8"/>
        <v>8.01019680001065</v>
      </c>
      <c r="E27" s="14">
        <f t="shared" si="0"/>
        <v>0.20025492000026626</v>
      </c>
      <c r="F27" s="14">
        <f t="shared" si="1"/>
        <v>8.659601366948618</v>
      </c>
      <c r="G27" s="14">
        <f t="shared" si="2"/>
        <v>0.21649003417371546</v>
      </c>
      <c r="H27" s="17">
        <f t="shared" si="4"/>
        <v>1.6061360562235878</v>
      </c>
      <c r="I27" s="18">
        <f t="shared" si="5"/>
        <v>1.3987195824076442</v>
      </c>
      <c r="J27" s="7">
        <f t="shared" si="6"/>
        <v>-0.0009560032710471678</v>
      </c>
    </row>
    <row r="28" spans="1:10" ht="12.75">
      <c r="A28" s="14">
        <v>12</v>
      </c>
      <c r="B28" s="14">
        <f t="shared" si="3"/>
        <v>1.3</v>
      </c>
      <c r="C28" s="14">
        <f t="shared" si="7"/>
        <v>1.6061360562235878</v>
      </c>
      <c r="D28" s="14">
        <f t="shared" si="8"/>
        <v>8.672089916312814</v>
      </c>
      <c r="E28" s="14">
        <f t="shared" si="0"/>
        <v>0.21680224790782035</v>
      </c>
      <c r="F28" s="14">
        <f t="shared" si="1"/>
        <v>9.356591651239881</v>
      </c>
      <c r="G28" s="14">
        <f t="shared" si="2"/>
        <v>0.23391479128099704</v>
      </c>
      <c r="H28" s="17">
        <f t="shared" si="4"/>
        <v>1.8314945758179966</v>
      </c>
      <c r="I28" s="18">
        <f t="shared" si="5"/>
        <v>1.607215078180737</v>
      </c>
      <c r="J28" s="7">
        <f t="shared" si="6"/>
        <v>-0.001079021957149262</v>
      </c>
    </row>
    <row r="29" spans="1:10" ht="12.75">
      <c r="A29" s="14">
        <v>13</v>
      </c>
      <c r="B29" s="14">
        <f t="shared" si="3"/>
        <v>1.325</v>
      </c>
      <c r="C29" s="14">
        <f t="shared" si="7"/>
        <v>1.8314945758179966</v>
      </c>
      <c r="D29" s="14">
        <f t="shared" si="8"/>
        <v>9.369506778313976</v>
      </c>
      <c r="E29" s="14">
        <f t="shared" si="0"/>
        <v>0.2342376694578494</v>
      </c>
      <c r="F29" s="14">
        <f t="shared" si="1"/>
        <v>10.09050209677056</v>
      </c>
      <c r="G29" s="14">
        <f t="shared" si="2"/>
        <v>0.25226255241926404</v>
      </c>
      <c r="H29" s="17">
        <f t="shared" si="4"/>
        <v>2.0747446867565533</v>
      </c>
      <c r="I29" s="18">
        <f t="shared" si="5"/>
        <v>1.8327031287833069</v>
      </c>
      <c r="J29" s="7">
        <f t="shared" si="6"/>
        <v>-0.0012085529653103055</v>
      </c>
    </row>
    <row r="30" spans="1:10" ht="12.75">
      <c r="A30" s="14">
        <v>14</v>
      </c>
      <c r="B30" s="14">
        <f t="shared" si="3"/>
        <v>1.35</v>
      </c>
      <c r="C30" s="14">
        <f t="shared" si="7"/>
        <v>2.0747446867565533</v>
      </c>
      <c r="D30" s="14">
        <f t="shared" si="8"/>
        <v>10.103853861927167</v>
      </c>
      <c r="E30" s="14">
        <f t="shared" si="0"/>
        <v>0.2525963465481792</v>
      </c>
      <c r="F30" s="14">
        <f t="shared" si="1"/>
        <v>10.862790250442236</v>
      </c>
      <c r="G30" s="14">
        <f t="shared" si="2"/>
        <v>0.2715697562610559</v>
      </c>
      <c r="H30" s="17">
        <f t="shared" si="4"/>
        <v>2.336827738161171</v>
      </c>
      <c r="I30" s="18">
        <f t="shared" si="5"/>
        <v>2.0760893973286265</v>
      </c>
      <c r="J30" s="7">
        <f t="shared" si="6"/>
        <v>-0.0013447105720731933</v>
      </c>
    </row>
    <row r="31" spans="1:10" ht="12.75">
      <c r="A31" s="14">
        <v>15</v>
      </c>
      <c r="B31" s="14">
        <f t="shared" si="3"/>
        <v>1.375</v>
      </c>
      <c r="C31" s="14">
        <f t="shared" si="7"/>
        <v>2.336827738161171</v>
      </c>
      <c r="D31" s="14">
        <f t="shared" si="8"/>
        <v>10.876589093869782</v>
      </c>
      <c r="E31" s="14">
        <f t="shared" si="0"/>
        <v>0.27191472734674454</v>
      </c>
      <c r="F31" s="14">
        <f t="shared" si="1"/>
        <v>11.674966885741155</v>
      </c>
      <c r="G31" s="14">
        <f t="shared" si="2"/>
        <v>0.2918741721435289</v>
      </c>
      <c r="H31" s="17">
        <f t="shared" si="4"/>
        <v>2.6187221879063074</v>
      </c>
      <c r="I31" s="18">
        <f t="shared" si="5"/>
        <v>2.338315347341334</v>
      </c>
      <c r="J31" s="7">
        <f t="shared" si="6"/>
        <v>-0.0014876091801632185</v>
      </c>
    </row>
    <row r="32" spans="1:10" ht="12.75">
      <c r="A32" s="14">
        <v>16</v>
      </c>
      <c r="B32" s="14">
        <f t="shared" si="3"/>
        <v>1.4</v>
      </c>
      <c r="C32" s="14">
        <f t="shared" si="7"/>
        <v>2.6187221879063074</v>
      </c>
      <c r="D32" s="14">
        <f t="shared" si="8"/>
        <v>11.689223632024571</v>
      </c>
      <c r="E32" s="14">
        <f t="shared" si="0"/>
        <v>0.2922305908006143</v>
      </c>
      <c r="F32" s="14">
        <f t="shared" si="1"/>
        <v>12.528597841535076</v>
      </c>
      <c r="G32" s="14">
        <f t="shared" si="2"/>
        <v>0.3132149460383769</v>
      </c>
      <c r="H32" s="17">
        <f t="shared" si="4"/>
        <v>2.921444956325803</v>
      </c>
      <c r="I32" s="18">
        <f t="shared" si="5"/>
        <v>2.6203595512358335</v>
      </c>
      <c r="J32" s="7">
        <f t="shared" si="6"/>
        <v>-0.0016373633295261314</v>
      </c>
    </row>
    <row r="33" spans="1:10" ht="12.75">
      <c r="A33" s="14">
        <v>17</v>
      </c>
      <c r="B33" s="14">
        <f t="shared" si="3"/>
        <v>1.425</v>
      </c>
      <c r="C33" s="14">
        <f t="shared" si="7"/>
        <v>2.921444956325803</v>
      </c>
      <c r="D33" s="14">
        <f t="shared" si="8"/>
        <v>12.543323704859825</v>
      </c>
      <c r="E33" s="14">
        <f t="shared" si="0"/>
        <v>0.31358309262149564</v>
      </c>
      <c r="F33" s="14">
        <f t="shared" si="1"/>
        <v>13.42530592186285</v>
      </c>
      <c r="G33" s="14">
        <f t="shared" si="2"/>
        <v>0.3356326480465713</v>
      </c>
      <c r="H33" s="17">
        <f t="shared" si="4"/>
        <v>3.2460528266598367</v>
      </c>
      <c r="I33" s="18">
        <f t="shared" si="5"/>
        <v>2.9232390440317686</v>
      </c>
      <c r="J33" s="7">
        <f t="shared" si="6"/>
        <v>-0.0017940877059654525</v>
      </c>
    </row>
    <row r="34" spans="1:10" ht="12.75">
      <c r="A34" s="14">
        <v>18</v>
      </c>
      <c r="B34" s="14">
        <f t="shared" si="3"/>
        <v>1.45</v>
      </c>
      <c r="C34" s="14">
        <f t="shared" si="7"/>
        <v>3.2460528266598367</v>
      </c>
      <c r="D34" s="14">
        <f t="shared" si="8"/>
        <v>13.440512511811178</v>
      </c>
      <c r="E34" s="14">
        <f t="shared" si="0"/>
        <v>0.3360128127952795</v>
      </c>
      <c r="F34" s="14">
        <f t="shared" si="1"/>
        <v>14.36677285867368</v>
      </c>
      <c r="G34" s="14">
        <f t="shared" si="2"/>
        <v>0.35916932146684205</v>
      </c>
      <c r="H34" s="17">
        <f t="shared" si="4"/>
        <v>3.5936438937908974</v>
      </c>
      <c r="I34" s="18">
        <f t="shared" si="5"/>
        <v>3.248010723807295</v>
      </c>
      <c r="J34" s="7">
        <f t="shared" si="6"/>
        <v>-0.0019578971474580875</v>
      </c>
    </row>
    <row r="35" spans="1:10" ht="12.75">
      <c r="A35" s="14">
        <v>19</v>
      </c>
      <c r="B35" s="14">
        <f t="shared" si="3"/>
        <v>1.475</v>
      </c>
      <c r="C35" s="14">
        <f t="shared" si="7"/>
        <v>3.5936438937908974</v>
      </c>
      <c r="D35" s="14">
        <f t="shared" si="8"/>
        <v>14.382472186586607</v>
      </c>
      <c r="E35" s="14">
        <f t="shared" si="0"/>
        <v>0.3595618046646652</v>
      </c>
      <c r="F35" s="14">
        <f t="shared" si="1"/>
        <v>15.35474133953473</v>
      </c>
      <c r="G35" s="14">
        <f t="shared" si="2"/>
        <v>0.38386853348836825</v>
      </c>
      <c r="H35" s="17">
        <f t="shared" si="4"/>
        <v>3.9653590628674142</v>
      </c>
      <c r="I35" s="18">
        <f t="shared" si="5"/>
        <v>3.595772800439096</v>
      </c>
      <c r="J35" s="7">
        <f t="shared" si="6"/>
        <v>-0.0021289066481986474</v>
      </c>
    </row>
    <row r="36" spans="1:10" ht="12.75">
      <c r="A36" s="14">
        <v>20</v>
      </c>
      <c r="B36" s="14">
        <f t="shared" si="3"/>
        <v>1.5</v>
      </c>
      <c r="C36" s="14">
        <f t="shared" si="7"/>
        <v>3.9653590628674142</v>
      </c>
      <c r="D36" s="14">
        <f t="shared" si="8"/>
        <v>15.370945825417198</v>
      </c>
      <c r="E36" s="14">
        <f t="shared" si="0"/>
        <v>0.38427364563543</v>
      </c>
      <c r="F36" s="14">
        <f t="shared" si="1"/>
        <v>16.39101710238899</v>
      </c>
      <c r="G36" s="14">
        <f t="shared" si="2"/>
        <v>0.40977542755972474</v>
      </c>
      <c r="H36" s="17">
        <f t="shared" si="4"/>
        <v>4.362383599464992</v>
      </c>
      <c r="I36" s="18">
        <f t="shared" si="5"/>
        <v>3.9676662942277936</v>
      </c>
      <c r="J36" s="7">
        <f t="shared" si="6"/>
        <v>-0.002307231360379358</v>
      </c>
    </row>
    <row r="41" spans="12:16" ht="12.75">
      <c r="L41" s="71" t="s">
        <v>38</v>
      </c>
      <c r="M41" s="71"/>
      <c r="N41" s="71"/>
      <c r="O41" s="71"/>
      <c r="P41" s="71"/>
    </row>
    <row r="42" spans="12:16" ht="12.75">
      <c r="L42" s="71"/>
      <c r="M42" s="71"/>
      <c r="N42" s="71"/>
      <c r="O42" s="71"/>
      <c r="P42" s="71"/>
    </row>
  </sheetData>
  <sheetProtection/>
  <mergeCells count="2">
    <mergeCell ref="L15:O18"/>
    <mergeCell ref="L41:P42"/>
  </mergeCells>
  <printOptions/>
  <pageMargins left="0.75" right="0.75" top="1" bottom="1" header="0" footer="0"/>
  <pageSetup orientation="portrait" paperSize="9"/>
  <drawing r:id="rId5"/>
  <legacyDrawing r:id="rId4"/>
  <oleObjects>
    <oleObject progId="Equation.DSMT4" shapeId="114493" r:id="rId1"/>
    <oleObject progId="Equation.DSMT4" shapeId="114494" r:id="rId2"/>
    <oleObject progId="Equation.DSMT4" shapeId="14911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C12" sqref="C12"/>
    </sheetView>
  </sheetViews>
  <sheetFormatPr defaultColWidth="11.421875" defaultRowHeight="12.75"/>
  <cols>
    <col min="6" max="6" width="14.00390625" style="0" customWidth="1"/>
    <col min="8" max="8" width="14.140625" style="0" customWidth="1"/>
    <col min="10" max="10" width="12.421875" style="0" bestFit="1" customWidth="1"/>
    <col min="14" max="14" width="14.00390625" style="0" customWidth="1"/>
    <col min="15" max="15" width="4.28125" style="0" customWidth="1"/>
  </cols>
  <sheetData>
    <row r="1" spans="1:2" ht="15.75">
      <c r="A1" s="1" t="s">
        <v>0</v>
      </c>
      <c r="B1" s="1"/>
    </row>
    <row r="2" spans="1:2" ht="18">
      <c r="A2" s="2" t="s">
        <v>26</v>
      </c>
      <c r="B2" s="1"/>
    </row>
    <row r="4" spans="1:9" ht="12.75">
      <c r="A4" t="s">
        <v>1</v>
      </c>
      <c r="E4" t="s">
        <v>2</v>
      </c>
      <c r="H4" s="4" t="s">
        <v>3</v>
      </c>
      <c r="I4" s="3">
        <v>1</v>
      </c>
    </row>
    <row r="5" spans="8:9" ht="12.75">
      <c r="H5" s="4" t="s">
        <v>4</v>
      </c>
      <c r="I5" s="3">
        <v>1.5</v>
      </c>
    </row>
    <row r="6" spans="8:9" ht="12.75">
      <c r="H6" s="9"/>
      <c r="I6" s="10"/>
    </row>
    <row r="7" spans="5:9" ht="12.75">
      <c r="E7" t="s">
        <v>5</v>
      </c>
      <c r="H7" s="5" t="s">
        <v>17</v>
      </c>
      <c r="I7" s="6">
        <v>1</v>
      </c>
    </row>
    <row r="8" spans="8:9" ht="12.75">
      <c r="H8" s="5" t="s">
        <v>6</v>
      </c>
      <c r="I8" s="6">
        <v>0</v>
      </c>
    </row>
    <row r="9" ht="12.75">
      <c r="A9" t="s">
        <v>16</v>
      </c>
    </row>
    <row r="10" spans="5:9" ht="12.75">
      <c r="E10" t="s">
        <v>7</v>
      </c>
      <c r="H10" s="8" t="s">
        <v>8</v>
      </c>
      <c r="I10" s="7">
        <v>20</v>
      </c>
    </row>
    <row r="11" ht="12.75">
      <c r="J11" s="12" t="s">
        <v>32</v>
      </c>
    </row>
    <row r="12" spans="5:10" ht="12.75">
      <c r="E12" t="s">
        <v>18</v>
      </c>
      <c r="H12" s="11" t="s">
        <v>19</v>
      </c>
      <c r="I12" s="11">
        <f>(I5-I4)/I10</f>
        <v>0.025</v>
      </c>
      <c r="J12">
        <f>(I12)^4</f>
        <v>3.906250000000002E-07</v>
      </c>
    </row>
    <row r="13" ht="12.75">
      <c r="A13" t="s">
        <v>9</v>
      </c>
    </row>
    <row r="15" spans="1:20" ht="12.75" customHeight="1">
      <c r="A15" t="s">
        <v>10</v>
      </c>
      <c r="B15" t="s">
        <v>11</v>
      </c>
      <c r="C15" t="s">
        <v>12</v>
      </c>
      <c r="D15" t="s">
        <v>13</v>
      </c>
      <c r="E15" s="15" t="s">
        <v>22</v>
      </c>
      <c r="F15" t="s">
        <v>27</v>
      </c>
      <c r="G15" s="15" t="s">
        <v>23</v>
      </c>
      <c r="H15" t="s">
        <v>28</v>
      </c>
      <c r="I15" s="15" t="s">
        <v>29</v>
      </c>
      <c r="J15" t="s">
        <v>31</v>
      </c>
      <c r="K15" s="15" t="s">
        <v>30</v>
      </c>
      <c r="L15" t="s">
        <v>14</v>
      </c>
      <c r="M15" s="19" t="s">
        <v>15</v>
      </c>
      <c r="N15" s="7" t="s">
        <v>35</v>
      </c>
      <c r="P15" s="70" t="s">
        <v>20</v>
      </c>
      <c r="Q15" s="70"/>
      <c r="R15" s="70"/>
      <c r="S15" s="70"/>
      <c r="T15" s="13"/>
    </row>
    <row r="16" spans="1:20" ht="12.75">
      <c r="A16">
        <v>0</v>
      </c>
      <c r="B16" s="6">
        <f>I7</f>
        <v>1</v>
      </c>
      <c r="C16" s="6">
        <f>I8</f>
        <v>0</v>
      </c>
      <c r="D16">
        <f>(2*C16/B16)+B16*B16*EXP(B16)</f>
        <v>2.718281828459045</v>
      </c>
      <c r="E16">
        <f>$I$12*D16</f>
        <v>0.06795704571147614</v>
      </c>
      <c r="F16">
        <f>(2*(C16+(E16/2))/(B16+($I$12/2)))+(B16+($I$12/2))^2*EXP(B16+($I$12/2))</f>
        <v>2.888833588669138</v>
      </c>
      <c r="G16">
        <f>$I$12*F16</f>
        <v>0.07222083971672845</v>
      </c>
      <c r="H16">
        <f>(2*(C16+(G16/2))/(B16+($I$12/2)))+(B16+($I$12/2))^2*EXP(B16+($I$12/2))</f>
        <v>2.8930447432422266</v>
      </c>
      <c r="I16">
        <f>$I$12*H16</f>
        <v>0.07232611858105567</v>
      </c>
      <c r="J16">
        <f>(2*(C16+I16)/(B16+$I$12))+(B16+$I$12)^2*EXP(B16+$I$12)</f>
        <v>3.0693163020736907</v>
      </c>
      <c r="K16">
        <f>$I$12*J16</f>
        <v>0.07673290755184227</v>
      </c>
      <c r="L16" s="16">
        <f>C16+(E16+2*G16+2*I16+K16)/6</f>
        <v>0.07229731164314777</v>
      </c>
      <c r="M16" s="18">
        <f>B16*B16*(EXP(B16)-EXP(1))</f>
        <v>0</v>
      </c>
      <c r="N16" s="7">
        <f>C16-M16</f>
        <v>0</v>
      </c>
      <c r="P16" s="70"/>
      <c r="Q16" s="70"/>
      <c r="R16" s="70"/>
      <c r="S16" s="70"/>
      <c r="T16" s="13"/>
    </row>
    <row r="17" spans="1:20" ht="12.75">
      <c r="A17">
        <v>1</v>
      </c>
      <c r="B17">
        <f aca="true" t="shared" si="0" ref="B17:B36">$I$7+A17*$I$12</f>
        <v>1.025</v>
      </c>
      <c r="C17">
        <f>L16</f>
        <v>0.07229731164314777</v>
      </c>
      <c r="D17">
        <f>(2*C17/B17)+B17*B17*EXP(B17)</f>
        <v>3.069260093414358</v>
      </c>
      <c r="E17">
        <f aca="true" t="shared" si="1" ref="E17:E36">$I$12*D17</f>
        <v>0.07673150233535896</v>
      </c>
      <c r="F17">
        <f aca="true" t="shared" si="2" ref="F17:F36">(2*(C17+(E17/2))/(B17+($I$12/2)))+(B17+($I$12/2))^2*EXP(B17+($I$12/2))</f>
        <v>3.2511093047118247</v>
      </c>
      <c r="G17">
        <f aca="true" t="shared" si="3" ref="G17:G36">$I$12*F17</f>
        <v>0.08127773261779563</v>
      </c>
      <c r="H17">
        <f aca="true" t="shared" si="4" ref="H17:H36">(2*(C17+(G17/2))/(B17+($I$12/2)))+(B17+($I$12/2))^2*EXP(B17+($I$12/2))</f>
        <v>3.2554912134177876</v>
      </c>
      <c r="I17">
        <f aca="true" t="shared" si="5" ref="I17:I36">$I$12*H17</f>
        <v>0.08138728033544469</v>
      </c>
      <c r="J17">
        <f aca="true" t="shared" si="6" ref="J17:J36">(2*(C17+I17)/(B17+$I$12))+(B17+$I$12)^2*EXP(B17+$I$12)</f>
        <v>3.4432929138143367</v>
      </c>
      <c r="K17">
        <f aca="true" t="shared" si="7" ref="K17:K36">$I$12*J17</f>
        <v>0.08608232284535842</v>
      </c>
      <c r="L17" s="16">
        <f aca="true" t="shared" si="8" ref="L17:L36">C17+(E17+2*G17+2*I17+K17)/6</f>
        <v>0.15365462015768078</v>
      </c>
      <c r="M17" s="18">
        <f aca="true" t="shared" si="9" ref="M17:M36">B17*B17*(EXP(B17)-EXP(1))</f>
        <v>0.07229732223221261</v>
      </c>
      <c r="N17" s="7">
        <f aca="true" t="shared" si="10" ref="N17:N36">C17-M17</f>
        <v>-1.058906483331068E-08</v>
      </c>
      <c r="P17" s="70"/>
      <c r="Q17" s="70"/>
      <c r="R17" s="70"/>
      <c r="S17" s="70"/>
      <c r="T17" s="13"/>
    </row>
    <row r="18" spans="1:20" ht="12.75">
      <c r="A18">
        <v>2</v>
      </c>
      <c r="B18">
        <f t="shared" si="0"/>
        <v>1.05</v>
      </c>
      <c r="C18">
        <f aca="true" t="shared" si="11" ref="C18:C36">L17</f>
        <v>0.15365462015768078</v>
      </c>
      <c r="D18">
        <f aca="true" t="shared" si="12" ref="D18:D36">(2*C18/B18)+B18*B18*EXP(B18)</f>
        <v>3.4432358246316492</v>
      </c>
      <c r="E18">
        <f t="shared" si="1"/>
        <v>0.08608089561579124</v>
      </c>
      <c r="F18">
        <f t="shared" si="2"/>
        <v>3.636848086050061</v>
      </c>
      <c r="G18">
        <f t="shared" si="3"/>
        <v>0.09092120215125153</v>
      </c>
      <c r="H18">
        <f t="shared" si="4"/>
        <v>3.6414036686716704</v>
      </c>
      <c r="I18">
        <f t="shared" si="5"/>
        <v>0.09103509171679176</v>
      </c>
      <c r="J18">
        <f t="shared" si="6"/>
        <v>3.841209718934091</v>
      </c>
      <c r="K18">
        <f t="shared" si="7"/>
        <v>0.09603024297335228</v>
      </c>
      <c r="L18" s="16">
        <f t="shared" si="8"/>
        <v>0.2446585745452191</v>
      </c>
      <c r="M18" s="18">
        <f t="shared" si="9"/>
        <v>0.15365464178854094</v>
      </c>
      <c r="N18" s="7">
        <f t="shared" si="10"/>
        <v>-2.1630860158605714E-08</v>
      </c>
      <c r="P18" s="70"/>
      <c r="Q18" s="70"/>
      <c r="R18" s="70"/>
      <c r="S18" s="70"/>
      <c r="T18" s="13"/>
    </row>
    <row r="19" spans="1:20" ht="12.75">
      <c r="A19">
        <v>3</v>
      </c>
      <c r="B19">
        <f t="shared" si="0"/>
        <v>1.075</v>
      </c>
      <c r="C19">
        <f t="shared" si="11"/>
        <v>0.2446585745452191</v>
      </c>
      <c r="D19">
        <f t="shared" si="12"/>
        <v>3.841151789019201</v>
      </c>
      <c r="E19">
        <f t="shared" si="1"/>
        <v>0.09602879472548004</v>
      </c>
      <c r="F19">
        <f t="shared" si="2"/>
        <v>4.047010088485505</v>
      </c>
      <c r="G19">
        <f t="shared" si="3"/>
        <v>0.10117525221213763</v>
      </c>
      <c r="H19">
        <f t="shared" si="4"/>
        <v>4.051742463185881</v>
      </c>
      <c r="I19">
        <f t="shared" si="5"/>
        <v>0.10129356157964703</v>
      </c>
      <c r="J19">
        <f t="shared" si="6"/>
        <v>4.2640447728385755</v>
      </c>
      <c r="K19">
        <f t="shared" si="7"/>
        <v>0.10660111932096439</v>
      </c>
      <c r="L19" s="16">
        <f t="shared" si="8"/>
        <v>0.3459198314835547</v>
      </c>
      <c r="M19" s="18">
        <f t="shared" si="9"/>
        <v>0.2446586076662746</v>
      </c>
      <c r="N19" s="7">
        <f t="shared" si="10"/>
        <v>-3.312105548158861E-08</v>
      </c>
      <c r="P19" s="13"/>
      <c r="Q19" s="13"/>
      <c r="R19" s="13"/>
      <c r="S19" s="13"/>
      <c r="T19" s="13"/>
    </row>
    <row r="20" spans="1:14" ht="12.75">
      <c r="A20">
        <v>4</v>
      </c>
      <c r="B20">
        <f t="shared" si="0"/>
        <v>1.1</v>
      </c>
      <c r="C20">
        <f t="shared" si="11"/>
        <v>0.3459198314835547</v>
      </c>
      <c r="D20">
        <f t="shared" si="12"/>
        <v>4.263986037127102</v>
      </c>
      <c r="E20">
        <f t="shared" si="1"/>
        <v>0.10659965092817757</v>
      </c>
      <c r="F20">
        <f t="shared" si="2"/>
        <v>4.4825913685739875</v>
      </c>
      <c r="G20">
        <f t="shared" si="3"/>
        <v>0.11206478421434969</v>
      </c>
      <c r="H20">
        <f t="shared" si="4"/>
        <v>4.487503847932345</v>
      </c>
      <c r="I20">
        <f t="shared" si="5"/>
        <v>0.11218759619830863</v>
      </c>
      <c r="J20">
        <f t="shared" si="6"/>
        <v>4.71281265417964</v>
      </c>
      <c r="K20">
        <f t="shared" si="7"/>
        <v>0.117820316354491</v>
      </c>
      <c r="L20" s="16">
        <f t="shared" si="8"/>
        <v>0.45807395283488556</v>
      </c>
      <c r="M20" s="18">
        <f t="shared" si="9"/>
        <v>0.3459198765397399</v>
      </c>
      <c r="N20" s="7">
        <f t="shared" si="10"/>
        <v>-4.505618517169907E-08</v>
      </c>
    </row>
    <row r="21" spans="1:14" ht="12.75">
      <c r="A21" s="27">
        <v>5</v>
      </c>
      <c r="B21" s="27">
        <f t="shared" si="0"/>
        <v>1.125</v>
      </c>
      <c r="C21" s="27">
        <f t="shared" si="11"/>
        <v>0.45807395283488556</v>
      </c>
      <c r="D21" s="27">
        <f t="shared" si="12"/>
        <v>4.712753143340569</v>
      </c>
      <c r="E21" s="28">
        <f t="shared" si="1"/>
        <v>0.11781882858351422</v>
      </c>
      <c r="F21" s="28">
        <f t="shared" si="2"/>
        <v>4.944625144014418</v>
      </c>
      <c r="G21" s="28">
        <f t="shared" si="3"/>
        <v>0.12361562860036046</v>
      </c>
      <c r="H21" s="28">
        <f t="shared" si="4"/>
        <v>4.949721231941316</v>
      </c>
      <c r="I21" s="28">
        <f t="shared" si="5"/>
        <v>0.12374303079853291</v>
      </c>
      <c r="J21" s="28">
        <f t="shared" si="6"/>
        <v>5.1885657467750095</v>
      </c>
      <c r="K21" s="28">
        <f t="shared" si="7"/>
        <v>0.12971414366937525</v>
      </c>
      <c r="L21" s="29">
        <f t="shared" si="8"/>
        <v>0.581782334676665</v>
      </c>
      <c r="M21" s="30">
        <f t="shared" si="9"/>
        <v>0.4580740102684041</v>
      </c>
      <c r="N21" s="31">
        <f t="shared" si="10"/>
        <v>-5.7433518552141294E-08</v>
      </c>
    </row>
    <row r="22" spans="1:14" ht="12.75">
      <c r="A22" s="14">
        <v>6</v>
      </c>
      <c r="B22" s="14">
        <f t="shared" si="0"/>
        <v>1.15</v>
      </c>
      <c r="C22" s="14">
        <f t="shared" si="11"/>
        <v>0.581782334676665</v>
      </c>
      <c r="D22" s="14">
        <f t="shared" si="12"/>
        <v>5.188505487719786</v>
      </c>
      <c r="E22" s="14">
        <f t="shared" si="1"/>
        <v>0.12971263719299464</v>
      </c>
      <c r="F22" s="14">
        <f t="shared" si="2"/>
        <v>5.434183096406818</v>
      </c>
      <c r="G22" s="14">
        <f t="shared" si="3"/>
        <v>0.13585457741017046</v>
      </c>
      <c r="H22" s="14">
        <f t="shared" si="4"/>
        <v>5.439466485840947</v>
      </c>
      <c r="I22" s="14">
        <f t="shared" si="5"/>
        <v>0.1359866621460237</v>
      </c>
      <c r="J22" s="14">
        <f t="shared" si="6"/>
        <v>5.692395564513199</v>
      </c>
      <c r="K22" s="14">
        <f t="shared" si="7"/>
        <v>0.14230988911283</v>
      </c>
      <c r="L22" s="17">
        <f t="shared" si="8"/>
        <v>0.7177331689130337</v>
      </c>
      <c r="M22" s="18">
        <f t="shared" si="9"/>
        <v>0.5817824049276299</v>
      </c>
      <c r="N22" s="7">
        <f t="shared" si="10"/>
        <v>-7.025096493418204E-08</v>
      </c>
    </row>
    <row r="23" spans="1:14" ht="12.75">
      <c r="A23" s="14">
        <v>7</v>
      </c>
      <c r="B23" s="14">
        <f t="shared" si="0"/>
        <v>1.175</v>
      </c>
      <c r="C23" s="14">
        <f t="shared" si="11"/>
        <v>0.7177331689130337</v>
      </c>
      <c r="D23" s="14">
        <f t="shared" si="12"/>
        <v>5.692334580837194</v>
      </c>
      <c r="E23" s="14">
        <f t="shared" si="1"/>
        <v>0.14230836452092985</v>
      </c>
      <c r="F23" s="14">
        <f t="shared" si="2"/>
        <v>5.952376717743556</v>
      </c>
      <c r="G23" s="14">
        <f t="shared" si="3"/>
        <v>0.1488094179435889</v>
      </c>
      <c r="H23" s="14">
        <f t="shared" si="4"/>
        <v>5.9578512890468485</v>
      </c>
      <c r="I23" s="14">
        <f t="shared" si="5"/>
        <v>0.1489462822261712</v>
      </c>
      <c r="J23" s="14">
        <f t="shared" si="6"/>
        <v>6.225434120639303</v>
      </c>
      <c r="K23" s="14">
        <f t="shared" si="7"/>
        <v>0.1556358530159826</v>
      </c>
      <c r="L23" s="17">
        <f t="shared" si="8"/>
        <v>0.8666424385591058</v>
      </c>
      <c r="M23" s="18">
        <f t="shared" si="9"/>
        <v>0.7177332524200158</v>
      </c>
      <c r="N23" s="7">
        <f t="shared" si="10"/>
        <v>-8.350698210701779E-08</v>
      </c>
    </row>
    <row r="24" spans="1:14" ht="12.75">
      <c r="A24" s="14">
        <v>8</v>
      </c>
      <c r="B24" s="14">
        <f t="shared" si="0"/>
        <v>1.2</v>
      </c>
      <c r="C24" s="14">
        <f t="shared" si="11"/>
        <v>0.8666424385591058</v>
      </c>
      <c r="D24" s="14">
        <f t="shared" si="12"/>
        <v>6.225372433005805</v>
      </c>
      <c r="E24" s="14">
        <f t="shared" si="1"/>
        <v>0.15563431082514512</v>
      </c>
      <c r="F24" s="14">
        <f t="shared" si="2"/>
        <v>6.500358702042618</v>
      </c>
      <c r="G24" s="14">
        <f t="shared" si="3"/>
        <v>0.16250896755106548</v>
      </c>
      <c r="H24" s="14">
        <f t="shared" si="4"/>
        <v>6.506028522022759</v>
      </c>
      <c r="I24" s="14">
        <f t="shared" si="5"/>
        <v>0.162650713050569</v>
      </c>
      <c r="J24" s="14">
        <f t="shared" si="6"/>
        <v>6.788855342860909</v>
      </c>
      <c r="K24" s="14">
        <f t="shared" si="7"/>
        <v>0.16972138357152275</v>
      </c>
      <c r="L24" s="17">
        <f t="shared" si="8"/>
        <v>1.029254947825762</v>
      </c>
      <c r="M24" s="18">
        <f t="shared" si="9"/>
        <v>0.866642535759603</v>
      </c>
      <c r="N24" s="7">
        <f t="shared" si="10"/>
        <v>-9.720049720662871E-08</v>
      </c>
    </row>
    <row r="25" spans="1:14" ht="12.75">
      <c r="A25" s="14">
        <v>9</v>
      </c>
      <c r="B25" s="14">
        <f t="shared" si="0"/>
        <v>1.225</v>
      </c>
      <c r="C25" s="14">
        <f t="shared" si="11"/>
        <v>1.029254947825762</v>
      </c>
      <c r="D25" s="14">
        <f t="shared" si="12"/>
        <v>6.788792969336156</v>
      </c>
      <c r="E25" s="14">
        <f t="shared" si="1"/>
        <v>0.16971982423340393</v>
      </c>
      <c r="F25" s="14">
        <f t="shared" si="2"/>
        <v>7.0793243835773705</v>
      </c>
      <c r="G25" s="14">
        <f t="shared" si="3"/>
        <v>0.17698310958943428</v>
      </c>
      <c r="H25" s="14">
        <f t="shared" si="4"/>
        <v>7.085193705077193</v>
      </c>
      <c r="I25" s="14">
        <f t="shared" si="5"/>
        <v>0.17712984262692985</v>
      </c>
      <c r="J25" s="14">
        <f t="shared" si="6"/>
        <v>7.383876535758435</v>
      </c>
      <c r="K25" s="14">
        <f t="shared" si="7"/>
        <v>0.1845969133939609</v>
      </c>
      <c r="L25" s="17">
        <f t="shared" si="8"/>
        <v>1.2063453881691109</v>
      </c>
      <c r="M25" s="18">
        <f t="shared" si="9"/>
        <v>1.0292550591566185</v>
      </c>
      <c r="N25" s="7">
        <f t="shared" si="10"/>
        <v>-1.113308565336979E-07</v>
      </c>
    </row>
    <row r="26" spans="1:14" ht="12.75">
      <c r="A26" s="14">
        <v>10</v>
      </c>
      <c r="B26" s="14">
        <f t="shared" si="0"/>
        <v>1.25</v>
      </c>
      <c r="C26" s="14">
        <f t="shared" si="11"/>
        <v>1.2063453881691109</v>
      </c>
      <c r="D26" s="14">
        <f t="shared" si="12"/>
        <v>7.383813492104705</v>
      </c>
      <c r="E26" s="14">
        <f t="shared" si="1"/>
        <v>0.18459533730261765</v>
      </c>
      <c r="F26" s="14">
        <f t="shared" si="2"/>
        <v>7.690513223204183</v>
      </c>
      <c r="G26" s="14">
        <f t="shared" si="3"/>
        <v>0.1922628305801046</v>
      </c>
      <c r="H26" s="14">
        <f t="shared" si="4"/>
        <v>7.6965864852061525</v>
      </c>
      <c r="I26" s="14">
        <f t="shared" si="5"/>
        <v>0.19241466213015382</v>
      </c>
      <c r="J26" s="14">
        <f t="shared" si="6"/>
        <v>8.01175989203052</v>
      </c>
      <c r="K26" s="14">
        <f t="shared" si="7"/>
        <v>0.20029399730076303</v>
      </c>
      <c r="L26" s="17">
        <f t="shared" si="8"/>
        <v>1.398719441506427</v>
      </c>
      <c r="M26" s="18">
        <f t="shared" si="9"/>
        <v>1.2063455140668693</v>
      </c>
      <c r="N26" s="7">
        <f t="shared" si="10"/>
        <v>-1.2589775844062956E-07</v>
      </c>
    </row>
    <row r="27" spans="1:14" ht="12.75">
      <c r="A27" s="14">
        <v>11</v>
      </c>
      <c r="B27" s="14">
        <f t="shared" si="0"/>
        <v>1.275</v>
      </c>
      <c r="C27" s="14">
        <f t="shared" si="11"/>
        <v>1.398719441506427</v>
      </c>
      <c r="D27" s="14">
        <f t="shared" si="12"/>
        <v>8.011696191963324</v>
      </c>
      <c r="E27" s="14">
        <f t="shared" si="1"/>
        <v>0.2002924047990831</v>
      </c>
      <c r="F27" s="14">
        <f t="shared" si="2"/>
        <v>8.335210344337442</v>
      </c>
      <c r="G27" s="14">
        <f t="shared" si="3"/>
        <v>0.20838025860843606</v>
      </c>
      <c r="H27" s="14">
        <f t="shared" si="4"/>
        <v>8.341492172538882</v>
      </c>
      <c r="I27" s="14">
        <f t="shared" si="5"/>
        <v>0.20853730431347206</v>
      </c>
      <c r="J27" s="14">
        <f t="shared" si="6"/>
        <v>8.673814054153288</v>
      </c>
      <c r="K27" s="14">
        <f t="shared" si="7"/>
        <v>0.2168453513538322</v>
      </c>
      <c r="L27" s="17">
        <f t="shared" si="8"/>
        <v>1.6072149218392155</v>
      </c>
      <c r="M27" s="18">
        <f t="shared" si="9"/>
        <v>1.3987195824076442</v>
      </c>
      <c r="N27" s="7">
        <f t="shared" si="10"/>
        <v>-1.409012171382784E-07</v>
      </c>
    </row>
    <row r="28" spans="1:14" ht="12.75">
      <c r="A28" s="14">
        <v>12</v>
      </c>
      <c r="B28" s="14">
        <f t="shared" si="0"/>
        <v>1.3</v>
      </c>
      <c r="C28" s="14">
        <f t="shared" si="11"/>
        <v>1.6072149218392155</v>
      </c>
      <c r="D28" s="14">
        <f t="shared" si="12"/>
        <v>8.673749709567625</v>
      </c>
      <c r="E28" s="14">
        <f t="shared" si="1"/>
        <v>0.21684374273919063</v>
      </c>
      <c r="F28" s="14">
        <f t="shared" si="2"/>
        <v>9.014748120170971</v>
      </c>
      <c r="G28" s="14">
        <f t="shared" si="3"/>
        <v>0.22536870300427428</v>
      </c>
      <c r="H28" s="14">
        <f t="shared" si="4"/>
        <v>9.021243327991987</v>
      </c>
      <c r="I28" s="14">
        <f t="shared" si="5"/>
        <v>0.2255310831997997</v>
      </c>
      <c r="J28" s="14">
        <f t="shared" si="6"/>
        <v>9.371395728081552</v>
      </c>
      <c r="K28" s="14">
        <f t="shared" si="7"/>
        <v>0.23428489320203882</v>
      </c>
      <c r="L28" s="17">
        <f t="shared" si="8"/>
        <v>1.8327029565641118</v>
      </c>
      <c r="M28" s="18">
        <f t="shared" si="9"/>
        <v>1.607215078180737</v>
      </c>
      <c r="N28" s="7">
        <f t="shared" si="10"/>
        <v>-1.5634152150667546E-07</v>
      </c>
    </row>
    <row r="29" spans="1:14" ht="12.75">
      <c r="A29" s="14">
        <v>13</v>
      </c>
      <c r="B29" s="14">
        <f t="shared" si="0"/>
        <v>1.325</v>
      </c>
      <c r="C29" s="14">
        <f t="shared" si="11"/>
        <v>1.8327029565641118</v>
      </c>
      <c r="D29" s="14">
        <f t="shared" si="12"/>
        <v>9.37133074925151</v>
      </c>
      <c r="E29" s="14">
        <f t="shared" si="1"/>
        <v>0.23428326873128774</v>
      </c>
      <c r="F29" s="14">
        <f t="shared" si="2"/>
        <v>9.730507813795764</v>
      </c>
      <c r="G29" s="14">
        <f t="shared" si="3"/>
        <v>0.24326269534489411</v>
      </c>
      <c r="H29" s="14">
        <f t="shared" si="4"/>
        <v>9.737221403787245</v>
      </c>
      <c r="I29" s="14">
        <f t="shared" si="5"/>
        <v>0.24343053509468116</v>
      </c>
      <c r="J29" s="14">
        <f t="shared" si="6"/>
        <v>10.105911350671223</v>
      </c>
      <c r="K29" s="14">
        <f t="shared" si="7"/>
        <v>0.2526477837667806</v>
      </c>
      <c r="L29" s="17">
        <f t="shared" si="8"/>
        <v>2.076089208793648</v>
      </c>
      <c r="M29" s="18">
        <f t="shared" si="9"/>
        <v>1.8327031287833069</v>
      </c>
      <c r="N29" s="7">
        <f t="shared" si="10"/>
        <v>-1.7221919512699913E-07</v>
      </c>
    </row>
    <row r="30" spans="1:14" ht="12.75">
      <c r="A30" s="14">
        <v>14</v>
      </c>
      <c r="B30" s="14">
        <f t="shared" si="0"/>
        <v>1.35</v>
      </c>
      <c r="C30" s="14">
        <f t="shared" si="11"/>
        <v>2.076089208793648</v>
      </c>
      <c r="D30" s="14">
        <f t="shared" si="12"/>
        <v>10.105845746426567</v>
      </c>
      <c r="E30" s="14">
        <f t="shared" si="1"/>
        <v>0.2526461436606642</v>
      </c>
      <c r="F30" s="14">
        <f t="shared" si="2"/>
        <v>10.483921272916376</v>
      </c>
      <c r="G30" s="14">
        <f t="shared" si="3"/>
        <v>0.2620980318229094</v>
      </c>
      <c r="H30" s="14">
        <f t="shared" si="4"/>
        <v>10.490858438540043</v>
      </c>
      <c r="I30" s="14">
        <f t="shared" si="5"/>
        <v>0.26227146096350107</v>
      </c>
      <c r="J30" s="14">
        <f t="shared" si="6"/>
        <v>10.878818812554842</v>
      </c>
      <c r="K30" s="14">
        <f t="shared" si="7"/>
        <v>0.27197047031387106</v>
      </c>
      <c r="L30" s="17">
        <f t="shared" si="8"/>
        <v>2.338315142051541</v>
      </c>
      <c r="M30" s="18">
        <f t="shared" si="9"/>
        <v>2.0760893973286265</v>
      </c>
      <c r="N30" s="7">
        <f t="shared" si="10"/>
        <v>-1.8853497829596222E-07</v>
      </c>
    </row>
    <row r="31" spans="1:14" ht="12.75">
      <c r="A31" s="14">
        <v>15</v>
      </c>
      <c r="B31" s="14">
        <f t="shared" si="0"/>
        <v>1.375</v>
      </c>
      <c r="C31" s="14">
        <f t="shared" si="11"/>
        <v>2.338315142051541</v>
      </c>
      <c r="D31" s="14">
        <f t="shared" si="12"/>
        <v>10.878752590437593</v>
      </c>
      <c r="E31" s="14">
        <f t="shared" si="1"/>
        <v>0.2719688147609398</v>
      </c>
      <c r="F31" s="14">
        <f t="shared" si="2"/>
        <v>11.276472680922108</v>
      </c>
      <c r="G31" s="14">
        <f t="shared" si="3"/>
        <v>0.28191181702305274</v>
      </c>
      <c r="H31" s="14">
        <f t="shared" si="4"/>
        <v>11.283638808678585</v>
      </c>
      <c r="I31" s="14">
        <f t="shared" si="5"/>
        <v>0.28209097021696466</v>
      </c>
      <c r="J31" s="14">
        <f t="shared" si="6"/>
        <v>11.691629238256283</v>
      </c>
      <c r="K31" s="14">
        <f t="shared" si="7"/>
        <v>0.29229073095640706</v>
      </c>
      <c r="L31" s="17">
        <f t="shared" si="8"/>
        <v>2.6203593287511047</v>
      </c>
      <c r="M31" s="18">
        <f t="shared" si="9"/>
        <v>2.338315347341334</v>
      </c>
      <c r="N31" s="7">
        <f t="shared" si="10"/>
        <v>-2.05289793164809E-07</v>
      </c>
    </row>
    <row r="32" spans="1:14" ht="12.75">
      <c r="A32" s="14">
        <v>16</v>
      </c>
      <c r="B32" s="14">
        <f t="shared" si="0"/>
        <v>1.4</v>
      </c>
      <c r="C32" s="14">
        <f t="shared" si="11"/>
        <v>2.6203593287511047</v>
      </c>
      <c r="D32" s="14">
        <f t="shared" si="12"/>
        <v>11.691562404659997</v>
      </c>
      <c r="E32" s="14">
        <f t="shared" si="1"/>
        <v>0.29228906011649997</v>
      </c>
      <c r="F32" s="14">
        <f t="shared" si="2"/>
        <v>12.109700366124734</v>
      </c>
      <c r="G32" s="14">
        <f t="shared" si="3"/>
        <v>0.3027425091531184</v>
      </c>
      <c r="H32" s="14">
        <f t="shared" si="4"/>
        <v>12.117101038009066</v>
      </c>
      <c r="I32" s="14">
        <f t="shared" si="5"/>
        <v>0.30292752595022665</v>
      </c>
      <c r="J32" s="14">
        <f t="shared" si="6"/>
        <v>12.545908825386878</v>
      </c>
      <c r="K32" s="14">
        <f t="shared" si="7"/>
        <v>0.31364772063467194</v>
      </c>
      <c r="L32" s="17">
        <f t="shared" si="8"/>
        <v>2.923238803910748</v>
      </c>
      <c r="M32" s="18">
        <f t="shared" si="9"/>
        <v>2.6203595512358335</v>
      </c>
      <c r="N32" s="7">
        <f t="shared" si="10"/>
        <v>-2.2248472886232662E-07</v>
      </c>
    </row>
    <row r="33" spans="1:14" ht="12.75">
      <c r="A33" s="14">
        <v>17</v>
      </c>
      <c r="B33" s="14">
        <f t="shared" si="0"/>
        <v>1.425</v>
      </c>
      <c r="C33" s="14">
        <f t="shared" si="11"/>
        <v>2.923238803910748</v>
      </c>
      <c r="D33" s="14">
        <f t="shared" si="12"/>
        <v>12.5458413856808</v>
      </c>
      <c r="E33" s="14">
        <f t="shared" si="1"/>
        <v>0.31364603464202</v>
      </c>
      <c r="F33" s="14">
        <f t="shared" si="2"/>
        <v>12.985198671031611</v>
      </c>
      <c r="G33" s="14">
        <f t="shared" si="3"/>
        <v>0.3246299667757903</v>
      </c>
      <c r="H33" s="14">
        <f t="shared" si="4"/>
        <v>12.992839667298583</v>
      </c>
      <c r="I33" s="14">
        <f t="shared" si="5"/>
        <v>0.3248209916824646</v>
      </c>
      <c r="J33" s="14">
        <f t="shared" si="6"/>
        <v>13.443280744822733</v>
      </c>
      <c r="K33" s="14">
        <f t="shared" si="7"/>
        <v>0.33608201862056836</v>
      </c>
      <c r="L33" s="17">
        <f t="shared" si="8"/>
        <v>3.2480104656072646</v>
      </c>
      <c r="M33" s="18">
        <f t="shared" si="9"/>
        <v>2.9232390440317686</v>
      </c>
      <c r="N33" s="7">
        <f t="shared" si="10"/>
        <v>-2.401210204006077E-07</v>
      </c>
    </row>
    <row r="34" spans="1:14" ht="12.75">
      <c r="A34" s="14">
        <v>18</v>
      </c>
      <c r="B34" s="14">
        <f t="shared" si="0"/>
        <v>1.45</v>
      </c>
      <c r="C34" s="14">
        <f t="shared" si="11"/>
        <v>3.2480104656072646</v>
      </c>
      <c r="D34" s="14">
        <f t="shared" si="12"/>
        <v>13.443212703462804</v>
      </c>
      <c r="E34" s="14">
        <f t="shared" si="1"/>
        <v>0.3360803175865701</v>
      </c>
      <c r="F34" s="14">
        <f t="shared" si="2"/>
        <v>13.90461988358183</v>
      </c>
      <c r="G34" s="14">
        <f t="shared" si="3"/>
        <v>0.34761549708954576</v>
      </c>
      <c r="H34" s="14">
        <f t="shared" si="4"/>
        <v>13.912507185806088</v>
      </c>
      <c r="I34" s="14">
        <f t="shared" si="5"/>
        <v>0.3478126796451522</v>
      </c>
      <c r="J34" s="14">
        <f t="shared" si="6"/>
        <v>14.385427103822565</v>
      </c>
      <c r="K34" s="14">
        <f t="shared" si="7"/>
        <v>0.35963567759556414</v>
      </c>
      <c r="L34" s="17">
        <f t="shared" si="8"/>
        <v>3.595772523715853</v>
      </c>
      <c r="M34" s="18">
        <f t="shared" si="9"/>
        <v>3.248010723807295</v>
      </c>
      <c r="N34" s="7">
        <f t="shared" si="10"/>
        <v>-2.58200030245348E-07</v>
      </c>
    </row>
    <row r="35" spans="1:14" ht="12.75">
      <c r="A35" s="14">
        <v>19</v>
      </c>
      <c r="B35" s="14">
        <f t="shared" si="0"/>
        <v>1.475</v>
      </c>
      <c r="C35" s="14">
        <f t="shared" si="11"/>
        <v>3.595772523715853</v>
      </c>
      <c r="D35" s="14">
        <f t="shared" si="12"/>
        <v>14.385358464450956</v>
      </c>
      <c r="E35" s="14">
        <f t="shared" si="1"/>
        <v>0.3596339616112739</v>
      </c>
      <c r="F35" s="14">
        <f t="shared" si="2"/>
        <v>14.869676232333855</v>
      </c>
      <c r="G35" s="14">
        <f t="shared" si="3"/>
        <v>0.37174190580834643</v>
      </c>
      <c r="H35" s="14">
        <f t="shared" si="4"/>
        <v>14.877816026752054</v>
      </c>
      <c r="I35" s="14">
        <f t="shared" si="5"/>
        <v>0.3719454006688014</v>
      </c>
      <c r="J35" s="14">
        <f t="shared" si="6"/>
        <v>15.374090974106851</v>
      </c>
      <c r="K35" s="14">
        <f t="shared" si="7"/>
        <v>0.3843522743526713</v>
      </c>
      <c r="L35" s="17">
        <f t="shared" si="8"/>
        <v>3.96766599853556</v>
      </c>
      <c r="M35" s="18">
        <f t="shared" si="9"/>
        <v>3.595772800439096</v>
      </c>
      <c r="N35" s="7">
        <f t="shared" si="10"/>
        <v>-2.767232429867761E-07</v>
      </c>
    </row>
    <row r="36" spans="1:14" ht="12.75">
      <c r="A36" s="14">
        <v>20</v>
      </c>
      <c r="B36" s="14">
        <f t="shared" si="0"/>
        <v>1.5</v>
      </c>
      <c r="C36" s="14">
        <f t="shared" si="11"/>
        <v>3.96766599853556</v>
      </c>
      <c r="D36" s="14">
        <f t="shared" si="12"/>
        <v>15.374021739641393</v>
      </c>
      <c r="E36" s="14">
        <f t="shared" si="1"/>
        <v>0.3843505434910348</v>
      </c>
      <c r="F36" s="14">
        <f t="shared" si="2"/>
        <v>15.882141947655299</v>
      </c>
      <c r="G36" s="14">
        <f t="shared" si="3"/>
        <v>0.3970535486913825</v>
      </c>
      <c r="H36" s="14">
        <f t="shared" si="4"/>
        <v>15.890540628779497</v>
      </c>
      <c r="I36" s="14">
        <f t="shared" si="5"/>
        <v>0.3972635157194875</v>
      </c>
      <c r="J36" s="14">
        <f t="shared" si="6"/>
        <v>16.411078486982042</v>
      </c>
      <c r="K36" s="14">
        <f t="shared" si="7"/>
        <v>0.41027696217455106</v>
      </c>
      <c r="L36" s="17">
        <f t="shared" si="8"/>
        <v>4.3648762709501145</v>
      </c>
      <c r="M36" s="18">
        <f t="shared" si="9"/>
        <v>3.9676662942277936</v>
      </c>
      <c r="N36" s="7">
        <f t="shared" si="10"/>
        <v>-2.956922338093193E-07</v>
      </c>
    </row>
    <row r="40" spans="16:21" ht="12.75">
      <c r="P40" s="71" t="s">
        <v>36</v>
      </c>
      <c r="Q40" s="71"/>
      <c r="R40" s="71"/>
      <c r="S40" s="71"/>
      <c r="T40" s="71"/>
      <c r="U40" s="71"/>
    </row>
    <row r="41" spans="16:21" ht="12.75">
      <c r="P41" s="71"/>
      <c r="Q41" s="71"/>
      <c r="R41" s="71"/>
      <c r="S41" s="71"/>
      <c r="T41" s="71"/>
      <c r="U41" s="71"/>
    </row>
  </sheetData>
  <sheetProtection/>
  <mergeCells count="2">
    <mergeCell ref="P15:S18"/>
    <mergeCell ref="P40:U41"/>
  </mergeCells>
  <printOptions/>
  <pageMargins left="0.75" right="0.75" top="1" bottom="1" header="0" footer="0"/>
  <pageSetup orientation="portrait" paperSize="9"/>
  <drawing r:id="rId5"/>
  <legacyDrawing r:id="rId4"/>
  <oleObjects>
    <oleObject progId="Equation.DSMT4" shapeId="114637" r:id="rId1"/>
    <oleObject progId="Equation.DSMT4" shapeId="114638" r:id="rId2"/>
    <oleObject progId="Equation.DSMT4" shapeId="14936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C12" sqref="C12"/>
    </sheetView>
  </sheetViews>
  <sheetFormatPr defaultColWidth="11.421875" defaultRowHeight="12.75"/>
  <cols>
    <col min="6" max="6" width="14.00390625" style="0" customWidth="1"/>
    <col min="8" max="8" width="13.140625" style="0" customWidth="1"/>
    <col min="10" max="10" width="12.421875" style="0" bestFit="1" customWidth="1"/>
    <col min="14" max="14" width="14.00390625" style="0" customWidth="1"/>
    <col min="15" max="15" width="5.28125" style="0" customWidth="1"/>
  </cols>
  <sheetData>
    <row r="1" spans="1:2" ht="15.75">
      <c r="A1" s="1" t="s">
        <v>0</v>
      </c>
      <c r="B1" s="1"/>
    </row>
    <row r="2" spans="1:2" ht="18">
      <c r="A2" s="2" t="s">
        <v>40</v>
      </c>
      <c r="B2" s="1"/>
    </row>
    <row r="4" spans="1:9" ht="12.75">
      <c r="A4" t="s">
        <v>1</v>
      </c>
      <c r="E4" t="s">
        <v>2</v>
      </c>
      <c r="H4" s="4" t="s">
        <v>3</v>
      </c>
      <c r="I4" s="3">
        <v>1</v>
      </c>
    </row>
    <row r="5" spans="8:9" ht="12.75">
      <c r="H5" s="4" t="s">
        <v>4</v>
      </c>
      <c r="I5" s="3">
        <v>1.5</v>
      </c>
    </row>
    <row r="6" spans="8:9" ht="12.75">
      <c r="H6" s="9"/>
      <c r="I6" s="10"/>
    </row>
    <row r="7" spans="5:9" ht="12.75">
      <c r="E7" t="s">
        <v>5</v>
      </c>
      <c r="H7" s="5" t="s">
        <v>17</v>
      </c>
      <c r="I7" s="6">
        <v>1</v>
      </c>
    </row>
    <row r="8" spans="8:9" ht="12.75">
      <c r="H8" s="5" t="s">
        <v>6</v>
      </c>
      <c r="I8" s="6">
        <v>0</v>
      </c>
    </row>
    <row r="9" ht="12.75">
      <c r="A9" t="s">
        <v>16</v>
      </c>
    </row>
    <row r="10" spans="5:9" ht="12.75">
      <c r="E10" t="s">
        <v>7</v>
      </c>
      <c r="H10" s="8" t="s">
        <v>8</v>
      </c>
      <c r="I10" s="7">
        <v>20</v>
      </c>
    </row>
    <row r="11" ht="12.75">
      <c r="J11" s="12" t="s">
        <v>32</v>
      </c>
    </row>
    <row r="12" spans="5:10" ht="12.75">
      <c r="E12" t="s">
        <v>18</v>
      </c>
      <c r="H12" s="11" t="s">
        <v>19</v>
      </c>
      <c r="I12" s="11">
        <f>(I5-I4)/I10</f>
        <v>0.025</v>
      </c>
      <c r="J12">
        <f>(I12)^4</f>
        <v>3.906250000000002E-07</v>
      </c>
    </row>
    <row r="13" ht="12.75">
      <c r="A13" t="s">
        <v>9</v>
      </c>
    </row>
    <row r="15" spans="1:20" ht="12.75" customHeight="1">
      <c r="A15" t="s">
        <v>10</v>
      </c>
      <c r="B15" t="s">
        <v>11</v>
      </c>
      <c r="C15" t="s">
        <v>12</v>
      </c>
      <c r="D15" t="s">
        <v>13</v>
      </c>
      <c r="E15" s="15" t="s">
        <v>22</v>
      </c>
      <c r="F15" t="s">
        <v>33</v>
      </c>
      <c r="G15" s="15" t="s">
        <v>23</v>
      </c>
      <c r="H15" t="s">
        <v>34</v>
      </c>
      <c r="I15" s="15" t="s">
        <v>29</v>
      </c>
      <c r="J15" t="s">
        <v>31</v>
      </c>
      <c r="K15" s="15" t="s">
        <v>30</v>
      </c>
      <c r="L15" s="12" t="s">
        <v>14</v>
      </c>
      <c r="M15" s="18" t="s">
        <v>15</v>
      </c>
      <c r="N15" s="7" t="s">
        <v>35</v>
      </c>
      <c r="P15" s="70" t="s">
        <v>20</v>
      </c>
      <c r="Q15" s="70"/>
      <c r="R15" s="70"/>
      <c r="S15" s="70"/>
      <c r="T15" s="13"/>
    </row>
    <row r="16" spans="1:20" ht="12.75">
      <c r="A16">
        <v>0</v>
      </c>
      <c r="B16" s="6">
        <f>I7</f>
        <v>1</v>
      </c>
      <c r="C16" s="6">
        <f>I8</f>
        <v>0</v>
      </c>
      <c r="D16">
        <f>(2*C16/B16)+B16*B16*EXP(B16)</f>
        <v>2.718281828459045</v>
      </c>
      <c r="E16">
        <f>$I$12*D16</f>
        <v>0.06795704571147614</v>
      </c>
      <c r="F16">
        <f>(2*(C16+(E16/3))/(B16+($I$12/3)))+(B16+($I$12/3))^2*EXP(B16+($I$12/3))</f>
        <v>2.831833265664974</v>
      </c>
      <c r="G16">
        <f>$I$12*F16</f>
        <v>0.07079583164162435</v>
      </c>
      <c r="H16">
        <f>(2*(C16+(E16/3)+(G16/3))/(B16+($I$12/2)))+(B16+($I$12/2))^2*EXP(B16+($I$12/2))</f>
        <v>2.913075438075483</v>
      </c>
      <c r="I16">
        <f>$I$12*H16</f>
        <v>0.07282688595188708</v>
      </c>
      <c r="J16">
        <f>(2*(C16+E16-G16+I16)/(B16+$I$12))+(B16+$I$12)^2*EXP(B16+$I$12)</f>
        <v>3.064754314640877</v>
      </c>
      <c r="K16">
        <f>$I$12*J16</f>
        <v>0.07661885786602193</v>
      </c>
      <c r="L16" s="16">
        <f>C16+(E16+3*G16+3*I16+K16)/8</f>
        <v>0.07193050704475405</v>
      </c>
      <c r="M16" s="18">
        <f>B16*B16*(EXP(B16)-EXP(1))</f>
        <v>0</v>
      </c>
      <c r="N16" s="7">
        <f>C16-M16</f>
        <v>0</v>
      </c>
      <c r="P16" s="70"/>
      <c r="Q16" s="70"/>
      <c r="R16" s="70"/>
      <c r="S16" s="70"/>
      <c r="T16" s="13"/>
    </row>
    <row r="17" spans="1:20" ht="12.75">
      <c r="A17">
        <v>1</v>
      </c>
      <c r="B17">
        <f aca="true" t="shared" si="0" ref="B17:B36">$I$7+A17*$I$12</f>
        <v>1.025</v>
      </c>
      <c r="C17">
        <f>L16</f>
        <v>0.07193050704475405</v>
      </c>
      <c r="D17">
        <f>(2*C17/B17)+B17*B17*EXP(B17)</f>
        <v>3.0685443771248093</v>
      </c>
      <c r="E17">
        <f aca="true" t="shared" si="1" ref="E17:E36">$I$12*D17</f>
        <v>0.07671360942812024</v>
      </c>
      <c r="F17">
        <f aca="true" t="shared" si="2" ref="F17:F36">(2*(C17+(E17/3))/(B17+($I$12/3)))+(B17+($I$12/3))^2*EXP(B17+($I$12/3))</f>
        <v>3.189615194028806</v>
      </c>
      <c r="G17">
        <f aca="true" t="shared" si="3" ref="G17:G36">$I$12*F17</f>
        <v>0.07974037985072015</v>
      </c>
      <c r="H17">
        <f aca="true" t="shared" si="4" ref="H17:H36">(2*(C17+(E17/3)+(G17/3))/(B17+($I$12/2)))+(B17+($I$12/2))^2*EXP(B17+($I$12/2))</f>
        <v>3.2769768208439505</v>
      </c>
      <c r="I17">
        <f aca="true" t="shared" si="5" ref="I17:I36">$I$12*H17</f>
        <v>0.08192442052109877</v>
      </c>
      <c r="J17">
        <f aca="true" t="shared" si="6" ref="J17:J36">(2*(C17+E17-G17+I17)/(B17+$I$12))+(B17+$I$12)^2*EXP(B17+$I$12)</f>
        <v>3.437852085556547</v>
      </c>
      <c r="K17">
        <f aca="true" t="shared" si="7" ref="K17:K36">$I$12*J17</f>
        <v>0.08594630213891369</v>
      </c>
      <c r="L17" s="16">
        <f aca="true" t="shared" si="8" ref="L17:L36">C17+(E17+3*G17+3*I17+K17)/8</f>
        <v>0.1528872961300654</v>
      </c>
      <c r="M17" s="18">
        <f aca="true" t="shared" si="9" ref="M17:M36">B17*B17*(EXP(B17)-EXP(1))</f>
        <v>0.07229732223221261</v>
      </c>
      <c r="N17" s="7">
        <f aca="true" t="shared" si="10" ref="N17:N36">C17-M17</f>
        <v>-0.0003668151874585551</v>
      </c>
      <c r="P17" s="70"/>
      <c r="Q17" s="70"/>
      <c r="R17" s="70"/>
      <c r="S17" s="70"/>
      <c r="T17" s="13"/>
    </row>
    <row r="18" spans="1:20" ht="12.75">
      <c r="A18">
        <v>2</v>
      </c>
      <c r="B18">
        <f t="shared" si="0"/>
        <v>1.05</v>
      </c>
      <c r="C18">
        <f aca="true" t="shared" si="11" ref="C18:C36">L17</f>
        <v>0.1528872961300654</v>
      </c>
      <c r="D18">
        <f aca="true" t="shared" si="12" ref="D18:D36">(2*C18/B18)+B18*B18*EXP(B18)</f>
        <v>3.4417742550552393</v>
      </c>
      <c r="E18">
        <f t="shared" si="1"/>
        <v>0.08604435637638098</v>
      </c>
      <c r="F18">
        <f t="shared" si="2"/>
        <v>3.5706742554686675</v>
      </c>
      <c r="G18">
        <f t="shared" si="3"/>
        <v>0.08926685638671669</v>
      </c>
      <c r="H18">
        <f t="shared" si="4"/>
        <v>3.6643855902110425</v>
      </c>
      <c r="I18">
        <f t="shared" si="5"/>
        <v>0.09160963975527607</v>
      </c>
      <c r="J18">
        <f t="shared" si="6"/>
        <v>3.834855717074618</v>
      </c>
      <c r="K18">
        <f t="shared" si="7"/>
        <v>0.09587139292686546</v>
      </c>
      <c r="L18" s="16">
        <f t="shared" si="8"/>
        <v>0.2434554508462185</v>
      </c>
      <c r="M18" s="18">
        <f t="shared" si="9"/>
        <v>0.15365464178854094</v>
      </c>
      <c r="N18" s="7">
        <f t="shared" si="10"/>
        <v>-0.0007673456584755267</v>
      </c>
      <c r="P18" s="70"/>
      <c r="Q18" s="70"/>
      <c r="R18" s="70"/>
      <c r="S18" s="70"/>
      <c r="T18" s="13"/>
    </row>
    <row r="19" spans="1:20" ht="12.75">
      <c r="A19">
        <v>3</v>
      </c>
      <c r="B19">
        <f t="shared" si="0"/>
        <v>1.075</v>
      </c>
      <c r="C19">
        <f t="shared" si="11"/>
        <v>0.2434554508462185</v>
      </c>
      <c r="D19">
        <f t="shared" si="12"/>
        <v>3.8389134193466417</v>
      </c>
      <c r="E19">
        <f t="shared" si="1"/>
        <v>0.09597283548366604</v>
      </c>
      <c r="F19">
        <f t="shared" si="2"/>
        <v>3.975963979499504</v>
      </c>
      <c r="G19">
        <f t="shared" si="3"/>
        <v>0.0993990994874876</v>
      </c>
      <c r="H19">
        <f t="shared" si="4"/>
        <v>4.076263343220177</v>
      </c>
      <c r="I19">
        <f t="shared" si="5"/>
        <v>0.10190658358050442</v>
      </c>
      <c r="J19">
        <f t="shared" si="6"/>
        <v>4.2567422897440945</v>
      </c>
      <c r="K19">
        <f t="shared" si="7"/>
        <v>0.10641855724360237</v>
      </c>
      <c r="L19" s="16">
        <f t="shared" si="8"/>
        <v>0.34424400608762407</v>
      </c>
      <c r="M19" s="18">
        <f t="shared" si="9"/>
        <v>0.2446586076662746</v>
      </c>
      <c r="N19" s="7">
        <f t="shared" si="10"/>
        <v>-0.0012031568200560894</v>
      </c>
      <c r="P19" s="13"/>
      <c r="Q19" s="13"/>
      <c r="R19" s="13"/>
      <c r="S19" s="13"/>
      <c r="T19" s="13"/>
    </row>
    <row r="20" spans="1:14" ht="12.75">
      <c r="A20">
        <v>4</v>
      </c>
      <c r="B20">
        <f t="shared" si="0"/>
        <v>1.1</v>
      </c>
      <c r="C20">
        <f t="shared" si="11"/>
        <v>0.34424400608762407</v>
      </c>
      <c r="D20">
        <f t="shared" si="12"/>
        <v>4.260939081861775</v>
      </c>
      <c r="E20">
        <f t="shared" si="1"/>
        <v>0.10652347704654437</v>
      </c>
      <c r="F20">
        <f t="shared" si="2"/>
        <v>4.406473560797334</v>
      </c>
      <c r="G20">
        <f t="shared" si="3"/>
        <v>0.11016183901993336</v>
      </c>
      <c r="H20">
        <f t="shared" si="4"/>
        <v>4.513607616356112</v>
      </c>
      <c r="I20">
        <f t="shared" si="5"/>
        <v>0.11284019040890281</v>
      </c>
      <c r="J20">
        <f t="shared" si="6"/>
        <v>4.704525377453017</v>
      </c>
      <c r="K20">
        <f t="shared" si="7"/>
        <v>0.11761313443632543</v>
      </c>
      <c r="L20" s="16">
        <f t="shared" si="8"/>
        <v>0.4558868435587964</v>
      </c>
      <c r="M20" s="18">
        <f t="shared" si="9"/>
        <v>0.3459198765397399</v>
      </c>
      <c r="N20" s="7">
        <f t="shared" si="10"/>
        <v>-0.001675870452115813</v>
      </c>
    </row>
    <row r="21" spans="1:14" ht="12.75">
      <c r="A21" s="27">
        <v>5</v>
      </c>
      <c r="B21" s="27">
        <f t="shared" si="0"/>
        <v>1.125</v>
      </c>
      <c r="C21" s="27">
        <f t="shared" si="11"/>
        <v>0.4558868435587964</v>
      </c>
      <c r="D21" s="27">
        <f t="shared" si="12"/>
        <v>4.708864949071966</v>
      </c>
      <c r="E21" s="28">
        <f t="shared" si="1"/>
        <v>0.11772162372679916</v>
      </c>
      <c r="F21" s="28">
        <f t="shared" si="2"/>
        <v>4.863229112502495</v>
      </c>
      <c r="G21" s="28">
        <f t="shared" si="3"/>
        <v>0.12158072781256238</v>
      </c>
      <c r="H21" s="28">
        <f t="shared" si="4"/>
        <v>4.97745314743468</v>
      </c>
      <c r="I21" s="28">
        <f t="shared" si="5"/>
        <v>0.12443632868586701</v>
      </c>
      <c r="J21" s="28">
        <f t="shared" si="6"/>
        <v>5.179256328558456</v>
      </c>
      <c r="K21" s="28">
        <f t="shared" si="7"/>
        <v>0.1294814082139614</v>
      </c>
      <c r="L21" s="29">
        <f t="shared" si="8"/>
        <v>0.5790436187383025</v>
      </c>
      <c r="M21" s="30">
        <f t="shared" si="9"/>
        <v>0.4580740102684041</v>
      </c>
      <c r="N21" s="31">
        <f t="shared" si="10"/>
        <v>-0.002187166709607724</v>
      </c>
    </row>
    <row r="22" spans="1:14" ht="12.75">
      <c r="A22" s="14">
        <v>6</v>
      </c>
      <c r="B22" s="14">
        <f t="shared" si="0"/>
        <v>1.15</v>
      </c>
      <c r="C22" s="14">
        <f t="shared" si="11"/>
        <v>0.5790436187383025</v>
      </c>
      <c r="D22" s="14">
        <f t="shared" si="12"/>
        <v>5.183742503479156</v>
      </c>
      <c r="E22" s="14">
        <f t="shared" si="1"/>
        <v>0.1295935625869789</v>
      </c>
      <c r="F22" s="14">
        <f t="shared" si="2"/>
        <v>5.347294961580209</v>
      </c>
      <c r="G22" s="14">
        <f t="shared" si="3"/>
        <v>0.13368237403950523</v>
      </c>
      <c r="H22" s="14">
        <f t="shared" si="4"/>
        <v>5.46887317986024</v>
      </c>
      <c r="I22" s="14">
        <f t="shared" si="5"/>
        <v>0.136721829496506</v>
      </c>
      <c r="J22" s="14">
        <f t="shared" si="6"/>
        <v>5.682025589976337</v>
      </c>
      <c r="K22" s="14">
        <f t="shared" si="7"/>
        <v>0.14205063974940843</v>
      </c>
      <c r="L22" s="17">
        <f t="shared" si="8"/>
        <v>0.714400720356355</v>
      </c>
      <c r="M22" s="18">
        <f t="shared" si="9"/>
        <v>0.5817824049276299</v>
      </c>
      <c r="N22" s="7">
        <f t="shared" si="10"/>
        <v>-0.0027387861893274357</v>
      </c>
    </row>
    <row r="23" spans="1:14" ht="12.75">
      <c r="A23" s="14">
        <v>7</v>
      </c>
      <c r="B23" s="14">
        <f t="shared" si="0"/>
        <v>1.175</v>
      </c>
      <c r="C23" s="14">
        <f t="shared" si="11"/>
        <v>0.714400720356355</v>
      </c>
      <c r="D23" s="14">
        <f t="shared" si="12"/>
        <v>5.686662327974762</v>
      </c>
      <c r="E23" s="14">
        <f t="shared" si="1"/>
        <v>0.14216655819936905</v>
      </c>
      <c r="F23" s="14">
        <f t="shared" si="2"/>
        <v>5.859774987604691</v>
      </c>
      <c r="G23" s="14">
        <f t="shared" si="3"/>
        <v>0.14649437469011728</v>
      </c>
      <c r="H23" s="14">
        <f t="shared" si="4"/>
        <v>5.988980810621062</v>
      </c>
      <c r="I23" s="14">
        <f t="shared" si="5"/>
        <v>0.14972452026552655</v>
      </c>
      <c r="J23" s="14">
        <f t="shared" si="6"/>
        <v>6.21396407562585</v>
      </c>
      <c r="K23" s="14">
        <f t="shared" si="7"/>
        <v>0.15534910189064627</v>
      </c>
      <c r="L23" s="17">
        <f t="shared" si="8"/>
        <v>0.8626722634759734</v>
      </c>
      <c r="M23" s="18">
        <f t="shared" si="9"/>
        <v>0.7177332524200158</v>
      </c>
      <c r="N23" s="7">
        <f t="shared" si="10"/>
        <v>-0.003332532063660798</v>
      </c>
    </row>
    <row r="24" spans="1:14" ht="12.75">
      <c r="A24" s="14">
        <v>8</v>
      </c>
      <c r="B24" s="14">
        <f t="shared" si="0"/>
        <v>1.2</v>
      </c>
      <c r="C24" s="14">
        <f t="shared" si="11"/>
        <v>0.8626722634759734</v>
      </c>
      <c r="D24" s="14">
        <f t="shared" si="12"/>
        <v>6.218755474533917</v>
      </c>
      <c r="E24" s="14">
        <f t="shared" si="1"/>
        <v>0.15546888686334792</v>
      </c>
      <c r="F24" s="14">
        <f t="shared" si="2"/>
        <v>6.401814006375871</v>
      </c>
      <c r="G24" s="14">
        <f t="shared" si="3"/>
        <v>0.1600453501593968</v>
      </c>
      <c r="H24" s="14">
        <f t="shared" si="4"/>
        <v>6.538930383436779</v>
      </c>
      <c r="I24" s="14">
        <f t="shared" si="5"/>
        <v>0.1634732595859195</v>
      </c>
      <c r="J24" s="14">
        <f t="shared" si="6"/>
        <v>6.7762445806669005</v>
      </c>
      <c r="K24" s="14">
        <f t="shared" si="7"/>
        <v>0.16940611451667253</v>
      </c>
      <c r="L24" s="17">
        <f t="shared" si="8"/>
        <v>1.0246011173029697</v>
      </c>
      <c r="M24" s="18">
        <f t="shared" si="9"/>
        <v>0.866642535759603</v>
      </c>
      <c r="N24" s="7">
        <f t="shared" si="10"/>
        <v>-0.003970272283629672</v>
      </c>
    </row>
    <row r="25" spans="1:14" ht="12.75">
      <c r="A25" s="14">
        <v>9</v>
      </c>
      <c r="B25" s="14">
        <f t="shared" si="0"/>
        <v>1.225</v>
      </c>
      <c r="C25" s="14">
        <f t="shared" si="11"/>
        <v>1.0246011173029697</v>
      </c>
      <c r="D25" s="14">
        <f t="shared" si="12"/>
        <v>6.7811948786867</v>
      </c>
      <c r="E25" s="14">
        <f t="shared" si="1"/>
        <v>0.1695298719671675</v>
      </c>
      <c r="F25" s="14">
        <f t="shared" si="2"/>
        <v>6.9745991998219745</v>
      </c>
      <c r="G25" s="14">
        <f t="shared" si="3"/>
        <v>0.17436497999554937</v>
      </c>
      <c r="H25" s="14">
        <f t="shared" si="4"/>
        <v>7.119918928517025</v>
      </c>
      <c r="I25" s="14">
        <f t="shared" si="5"/>
        <v>0.17799797321292565</v>
      </c>
      <c r="J25" s="14">
        <f t="shared" si="6"/>
        <v>7.370083243014149</v>
      </c>
      <c r="K25" s="14">
        <f t="shared" si="7"/>
        <v>0.18425208107535374</v>
      </c>
      <c r="L25" s="17">
        <f t="shared" si="8"/>
        <v>1.200959968886463</v>
      </c>
      <c r="M25" s="18">
        <f t="shared" si="9"/>
        <v>1.0292550591566185</v>
      </c>
      <c r="N25" s="7">
        <f t="shared" si="10"/>
        <v>-0.004653941853648869</v>
      </c>
    </row>
    <row r="26" spans="1:14" ht="12.75">
      <c r="A26" s="14">
        <v>10</v>
      </c>
      <c r="B26" s="14">
        <f t="shared" si="0"/>
        <v>1.25</v>
      </c>
      <c r="C26" s="14">
        <f t="shared" si="11"/>
        <v>1.200959968886463</v>
      </c>
      <c r="D26" s="14">
        <f t="shared" si="12"/>
        <v>7.375196821252469</v>
      </c>
      <c r="E26" s="14">
        <f t="shared" si="1"/>
        <v>0.18437992053131172</v>
      </c>
      <c r="F26" s="14">
        <f t="shared" si="2"/>
        <v>7.579361593686666</v>
      </c>
      <c r="G26" s="14">
        <f t="shared" si="3"/>
        <v>0.18948403984216666</v>
      </c>
      <c r="H26" s="14">
        <f t="shared" si="4"/>
        <v>7.733187650436715</v>
      </c>
      <c r="I26" s="14">
        <f t="shared" si="5"/>
        <v>0.1933296912609179</v>
      </c>
      <c r="J26" s="14">
        <f t="shared" si="6"/>
        <v>7.996741053657597</v>
      </c>
      <c r="K26" s="14">
        <f t="shared" si="7"/>
        <v>0.19991852634143992</v>
      </c>
      <c r="L26" s="17">
        <f t="shared" si="8"/>
        <v>1.3925524239092137</v>
      </c>
      <c r="M26" s="18">
        <f t="shared" si="9"/>
        <v>1.2063455140668693</v>
      </c>
      <c r="N26" s="7">
        <f t="shared" si="10"/>
        <v>-0.005385545180406348</v>
      </c>
    </row>
    <row r="27" spans="1:14" ht="12.75">
      <c r="A27" s="14">
        <v>11</v>
      </c>
      <c r="B27" s="14">
        <f t="shared" si="0"/>
        <v>1.275</v>
      </c>
      <c r="C27" s="14">
        <f t="shared" si="11"/>
        <v>1.3925524239092137</v>
      </c>
      <c r="D27" s="14">
        <f t="shared" si="12"/>
        <v>8.002022438869655</v>
      </c>
      <c r="E27" s="14">
        <f t="shared" si="1"/>
        <v>0.2000505609717414</v>
      </c>
      <c r="F27" s="14">
        <f t="shared" si="2"/>
        <v>8.217377584546622</v>
      </c>
      <c r="G27" s="14">
        <f t="shared" si="3"/>
        <v>0.20543443961366556</v>
      </c>
      <c r="H27" s="14">
        <f t="shared" si="4"/>
        <v>8.380023465681205</v>
      </c>
      <c r="I27" s="14">
        <f t="shared" si="5"/>
        <v>0.20950058664203014</v>
      </c>
      <c r="J27" s="14">
        <f t="shared" si="6"/>
        <v>8.657525417367781</v>
      </c>
      <c r="K27" s="14">
        <f t="shared" si="7"/>
        <v>0.21643813543419455</v>
      </c>
      <c r="L27" s="17">
        <f t="shared" si="8"/>
        <v>1.6002141458058416</v>
      </c>
      <c r="M27" s="18">
        <f t="shared" si="9"/>
        <v>1.3987195824076442</v>
      </c>
      <c r="N27" s="7">
        <f t="shared" si="10"/>
        <v>-0.006167158498430414</v>
      </c>
    </row>
    <row r="28" spans="1:14" ht="12.75">
      <c r="A28" s="14">
        <v>12</v>
      </c>
      <c r="B28" s="14">
        <f t="shared" si="0"/>
        <v>1.3</v>
      </c>
      <c r="C28" s="14">
        <f t="shared" si="11"/>
        <v>1.6002141458058416</v>
      </c>
      <c r="D28" s="14">
        <f t="shared" si="12"/>
        <v>8.662979284900896</v>
      </c>
      <c r="E28" s="14">
        <f t="shared" si="1"/>
        <v>0.2165744821225224</v>
      </c>
      <c r="F28" s="14">
        <f t="shared" si="2"/>
        <v>8.889970517753781</v>
      </c>
      <c r="G28" s="14">
        <f t="shared" si="3"/>
        <v>0.22224926294384453</v>
      </c>
      <c r="H28" s="14">
        <f t="shared" si="4"/>
        <v>9.06176059146365</v>
      </c>
      <c r="I28" s="14">
        <f t="shared" si="5"/>
        <v>0.22654401478659125</v>
      </c>
      <c r="J28" s="14">
        <f t="shared" si="6"/>
        <v>9.353791765413018</v>
      </c>
      <c r="K28" s="14">
        <f t="shared" si="7"/>
        <v>0.23384479413532544</v>
      </c>
      <c r="L28" s="17">
        <f t="shared" si="8"/>
        <v>1.824814034486986</v>
      </c>
      <c r="M28" s="18">
        <f t="shared" si="9"/>
        <v>1.607215078180737</v>
      </c>
      <c r="N28" s="7">
        <f t="shared" si="10"/>
        <v>-0.007000932374895408</v>
      </c>
    </row>
    <row r="29" spans="1:14" ht="12.75">
      <c r="A29" s="14">
        <v>13</v>
      </c>
      <c r="B29" s="14">
        <f t="shared" si="0"/>
        <v>1.325</v>
      </c>
      <c r="C29" s="14">
        <f t="shared" si="11"/>
        <v>1.824814034486986</v>
      </c>
      <c r="D29" s="14">
        <f t="shared" si="12"/>
        <v>9.35942294234264</v>
      </c>
      <c r="E29" s="14">
        <f t="shared" si="1"/>
        <v>0.233985573558566</v>
      </c>
      <c r="F29" s="14">
        <f t="shared" si="2"/>
        <v>9.598512317946522</v>
      </c>
      <c r="G29" s="14">
        <f t="shared" si="3"/>
        <v>0.23996280794866306</v>
      </c>
      <c r="H29" s="14">
        <f t="shared" si="4"/>
        <v>9.7797821874675</v>
      </c>
      <c r="I29" s="14">
        <f t="shared" si="5"/>
        <v>0.24449455468668752</v>
      </c>
      <c r="J29" s="14">
        <f t="shared" si="6"/>
        <v>10.086945221967198</v>
      </c>
      <c r="K29" s="14">
        <f t="shared" si="7"/>
        <v>0.25217363054917996</v>
      </c>
      <c r="L29" s="17">
        <f t="shared" si="8"/>
        <v>2.0672554459887107</v>
      </c>
      <c r="M29" s="18">
        <f t="shared" si="9"/>
        <v>1.8327031287833069</v>
      </c>
      <c r="N29" s="7">
        <f t="shared" si="10"/>
        <v>-0.007889094296320787</v>
      </c>
    </row>
    <row r="30" spans="1:14" ht="12.75">
      <c r="A30" s="14">
        <v>14</v>
      </c>
      <c r="B30" s="14">
        <f t="shared" si="0"/>
        <v>1.35</v>
      </c>
      <c r="C30" s="14">
        <f t="shared" si="11"/>
        <v>2.0672554459887107</v>
      </c>
      <c r="D30" s="14">
        <f t="shared" si="12"/>
        <v>10.092758690419252</v>
      </c>
      <c r="E30" s="14">
        <f t="shared" si="1"/>
        <v>0.2523189672604813</v>
      </c>
      <c r="F30" s="14">
        <f t="shared" si="2"/>
        <v>10.344425173825783</v>
      </c>
      <c r="G30" s="14">
        <f t="shared" si="3"/>
        <v>0.2586106293456446</v>
      </c>
      <c r="H30" s="14">
        <f t="shared" si="4"/>
        <v>10.535522052219285</v>
      </c>
      <c r="I30" s="14">
        <f t="shared" si="5"/>
        <v>0.26338805130548215</v>
      </c>
      <c r="J30" s="14">
        <f t="shared" si="6"/>
        <v>10.858442325939395</v>
      </c>
      <c r="K30" s="14">
        <f t="shared" si="7"/>
        <v>0.27146105814848487</v>
      </c>
      <c r="L30" s="17">
        <f t="shared" si="8"/>
        <v>2.328477454409004</v>
      </c>
      <c r="M30" s="18">
        <f t="shared" si="9"/>
        <v>2.0760893973286265</v>
      </c>
      <c r="N30" s="7">
        <f t="shared" si="10"/>
        <v>-0.008833951339915824</v>
      </c>
    </row>
    <row r="31" spans="1:14" ht="12.75">
      <c r="A31" s="14">
        <v>15</v>
      </c>
      <c r="B31" s="14">
        <f t="shared" si="0"/>
        <v>1.375</v>
      </c>
      <c r="C31" s="14">
        <f t="shared" si="11"/>
        <v>2.328477454409004</v>
      </c>
      <c r="D31" s="14">
        <f t="shared" si="12"/>
        <v>10.864443226593904</v>
      </c>
      <c r="E31" s="14">
        <f t="shared" si="1"/>
        <v>0.2716110806648476</v>
      </c>
      <c r="F31" s="14">
        <f t="shared" si="2"/>
        <v>11.129183278945023</v>
      </c>
      <c r="G31" s="14">
        <f t="shared" si="3"/>
        <v>0.2782295819736256</v>
      </c>
      <c r="H31" s="14">
        <f t="shared" si="4"/>
        <v>11.330466375850374</v>
      </c>
      <c r="I31" s="14">
        <f t="shared" si="5"/>
        <v>0.28326165939625936</v>
      </c>
      <c r="J31" s="14">
        <f t="shared" si="6"/>
        <v>11.669792810010541</v>
      </c>
      <c r="K31" s="14">
        <f t="shared" si="7"/>
        <v>0.29174482025026355</v>
      </c>
      <c r="L31" s="17">
        <f t="shared" si="8"/>
        <v>2.6094561575371</v>
      </c>
      <c r="M31" s="18">
        <f t="shared" si="9"/>
        <v>2.338315347341334</v>
      </c>
      <c r="N31" s="7">
        <f t="shared" si="10"/>
        <v>-0.00983789293232995</v>
      </c>
    </row>
    <row r="32" spans="1:14" ht="12.75">
      <c r="A32" s="14">
        <v>16</v>
      </c>
      <c r="B32" s="14">
        <f t="shared" si="0"/>
        <v>1.4</v>
      </c>
      <c r="C32" s="14">
        <f t="shared" si="11"/>
        <v>2.6094561575371</v>
      </c>
      <c r="D32" s="14">
        <f t="shared" si="12"/>
        <v>11.675986445782847</v>
      </c>
      <c r="E32" s="14">
        <f t="shared" si="1"/>
        <v>0.29189966114457117</v>
      </c>
      <c r="F32" s="14">
        <f t="shared" si="2"/>
        <v>11.954314630318077</v>
      </c>
      <c r="G32" s="14">
        <f t="shared" si="3"/>
        <v>0.2988578657579519</v>
      </c>
      <c r="H32" s="14">
        <f t="shared" si="4"/>
        <v>12.166155551061967</v>
      </c>
      <c r="I32" s="14">
        <f t="shared" si="5"/>
        <v>0.3041538887765492</v>
      </c>
      <c r="J32" s="14">
        <f t="shared" si="6"/>
        <v>12.522561438718721</v>
      </c>
      <c r="K32" s="14">
        <f t="shared" si="7"/>
        <v>0.31306403596796806</v>
      </c>
      <c r="L32" s="17">
        <f t="shared" si="8"/>
        <v>2.9112060276266054</v>
      </c>
      <c r="M32" s="18">
        <f t="shared" si="9"/>
        <v>2.6203595512358335</v>
      </c>
      <c r="N32" s="7">
        <f t="shared" si="10"/>
        <v>-0.010903393698733499</v>
      </c>
    </row>
    <row r="33" spans="1:14" ht="12.75">
      <c r="A33" s="14">
        <v>17</v>
      </c>
      <c r="B33" s="14">
        <f t="shared" si="0"/>
        <v>1.425</v>
      </c>
      <c r="C33" s="14">
        <f t="shared" si="11"/>
        <v>2.9112060276266054</v>
      </c>
      <c r="D33" s="14">
        <f t="shared" si="12"/>
        <v>12.528953278615337</v>
      </c>
      <c r="E33" s="14">
        <f t="shared" si="1"/>
        <v>0.31322383196538345</v>
      </c>
      <c r="F33" s="14">
        <f t="shared" si="2"/>
        <v>12.821402886705238</v>
      </c>
      <c r="G33" s="14">
        <f t="shared" si="3"/>
        <v>0.320535072167631</v>
      </c>
      <c r="H33" s="14">
        <f t="shared" si="4"/>
        <v>13.044186044164391</v>
      </c>
      <c r="I33" s="14">
        <f t="shared" si="5"/>
        <v>0.3261046511041098</v>
      </c>
      <c r="J33" s="14">
        <f t="shared" si="6"/>
        <v>13.41836990749205</v>
      </c>
      <c r="K33" s="14">
        <f t="shared" si="7"/>
        <v>0.3354592476873013</v>
      </c>
      <c r="L33" s="17">
        <f t="shared" si="8"/>
        <v>3.234781308810094</v>
      </c>
      <c r="M33" s="18">
        <f t="shared" si="9"/>
        <v>2.9232390440317686</v>
      </c>
      <c r="N33" s="7">
        <f t="shared" si="10"/>
        <v>-0.012033016405163188</v>
      </c>
    </row>
    <row r="34" spans="1:14" ht="12.75">
      <c r="A34" s="14">
        <v>18</v>
      </c>
      <c r="B34" s="14">
        <f t="shared" si="0"/>
        <v>1.45</v>
      </c>
      <c r="C34" s="14">
        <f t="shared" si="11"/>
        <v>3.234781308810094</v>
      </c>
      <c r="D34" s="14">
        <f t="shared" si="12"/>
        <v>13.424965590639118</v>
      </c>
      <c r="E34" s="14">
        <f t="shared" si="1"/>
        <v>0.335624139765978</v>
      </c>
      <c r="F34" s="14">
        <f t="shared" si="2"/>
        <v>13.732089288496311</v>
      </c>
      <c r="G34" s="14">
        <f t="shared" si="3"/>
        <v>0.3433022322124078</v>
      </c>
      <c r="H34" s="14">
        <f t="shared" si="4"/>
        <v>13.966212328120644</v>
      </c>
      <c r="I34" s="14">
        <f t="shared" si="5"/>
        <v>0.3491553082030161</v>
      </c>
      <c r="J34" s="14">
        <f t="shared" si="6"/>
        <v>14.358898804587668</v>
      </c>
      <c r="K34" s="14">
        <f t="shared" si="7"/>
        <v>0.3589724701146917</v>
      </c>
      <c r="L34" s="17">
        <f t="shared" si="8"/>
        <v>3.5812774627009616</v>
      </c>
      <c r="M34" s="18">
        <f t="shared" si="9"/>
        <v>3.248010723807295</v>
      </c>
      <c r="N34" s="7">
        <f t="shared" si="10"/>
        <v>-0.013229414997200983</v>
      </c>
    </row>
    <row r="35" spans="1:14" ht="12.75">
      <c r="A35" s="14">
        <v>19</v>
      </c>
      <c r="B35" s="14">
        <f t="shared" si="0"/>
        <v>1.475</v>
      </c>
      <c r="C35" s="14">
        <f t="shared" si="11"/>
        <v>3.5812774627009616</v>
      </c>
      <c r="D35" s="14">
        <f t="shared" si="12"/>
        <v>14.365704144430762</v>
      </c>
      <c r="E35" s="14">
        <f t="shared" si="1"/>
        <v>0.35914260361076905</v>
      </c>
      <c r="F35" s="14">
        <f t="shared" si="2"/>
        <v>14.688074641169548</v>
      </c>
      <c r="G35" s="14">
        <f t="shared" si="3"/>
        <v>0.3672018660292387</v>
      </c>
      <c r="H35" s="14">
        <f t="shared" si="4"/>
        <v>14.933948879584689</v>
      </c>
      <c r="I35" s="14">
        <f t="shared" si="5"/>
        <v>0.3733487219896172</v>
      </c>
      <c r="J35" s="14">
        <f t="shared" si="6"/>
        <v>15.345889637956791</v>
      </c>
      <c r="K35" s="14">
        <f t="shared" si="7"/>
        <v>0.3836472409489198</v>
      </c>
      <c r="L35" s="17">
        <f t="shared" si="8"/>
        <v>3.9518326637779935</v>
      </c>
      <c r="M35" s="18">
        <f t="shared" si="9"/>
        <v>3.595772800439096</v>
      </c>
      <c r="N35" s="7">
        <f t="shared" si="10"/>
        <v>-0.014495337738134495</v>
      </c>
    </row>
    <row r="36" spans="1:14" ht="12.75">
      <c r="A36" s="14">
        <v>20</v>
      </c>
      <c r="B36" s="14">
        <f t="shared" si="0"/>
        <v>1.5</v>
      </c>
      <c r="C36" s="14">
        <f t="shared" si="11"/>
        <v>3.9518326637779935</v>
      </c>
      <c r="D36" s="14">
        <f t="shared" si="12"/>
        <v>15.352910626631303</v>
      </c>
      <c r="E36" s="14">
        <f t="shared" si="1"/>
        <v>0.3838227656657826</v>
      </c>
      <c r="F36" s="14">
        <f t="shared" si="2"/>
        <v>15.69112136436702</v>
      </c>
      <c r="G36" s="14">
        <f t="shared" si="3"/>
        <v>0.39227803410917556</v>
      </c>
      <c r="H36" s="14">
        <f t="shared" si="4"/>
        <v>15.949172241987291</v>
      </c>
      <c r="I36" s="14">
        <f t="shared" si="5"/>
        <v>0.3987293060496823</v>
      </c>
      <c r="J36" s="14">
        <f t="shared" si="6"/>
        <v>16.381146929118742</v>
      </c>
      <c r="K36" s="14">
        <f t="shared" si="7"/>
        <v>0.4095286732279686</v>
      </c>
      <c r="L36" s="17">
        <f t="shared" si="8"/>
        <v>4.347629346199284</v>
      </c>
      <c r="M36" s="18">
        <f t="shared" si="9"/>
        <v>3.9676662942277936</v>
      </c>
      <c r="N36" s="7">
        <f t="shared" si="10"/>
        <v>-0.01583363044980013</v>
      </c>
    </row>
    <row r="40" spans="16:21" ht="12.75" customHeight="1">
      <c r="P40" s="71" t="s">
        <v>37</v>
      </c>
      <c r="Q40" s="71"/>
      <c r="R40" s="71"/>
      <c r="S40" s="71"/>
      <c r="T40" s="71"/>
      <c r="U40" s="71"/>
    </row>
    <row r="41" spans="16:21" ht="12.75">
      <c r="P41" s="71"/>
      <c r="Q41" s="71"/>
      <c r="R41" s="71"/>
      <c r="S41" s="71"/>
      <c r="T41" s="71"/>
      <c r="U41" s="71"/>
    </row>
    <row r="42" spans="16:21" ht="12.75">
      <c r="P42" s="71"/>
      <c r="Q42" s="71"/>
      <c r="R42" s="71"/>
      <c r="S42" s="71"/>
      <c r="T42" s="71"/>
      <c r="U42" s="71"/>
    </row>
  </sheetData>
  <sheetProtection/>
  <mergeCells count="2">
    <mergeCell ref="P15:S18"/>
    <mergeCell ref="P40:U42"/>
  </mergeCells>
  <printOptions/>
  <pageMargins left="0.75" right="0.75" top="1" bottom="1" header="0" footer="0"/>
  <pageSetup horizontalDpi="600" verticalDpi="600" orientation="portrait" paperSize="9" r:id="rId6"/>
  <drawing r:id="rId5"/>
  <legacyDrawing r:id="rId4"/>
  <oleObjects>
    <oleObject progId="Equation.DSMT4" shapeId="282235" r:id="rId1"/>
    <oleObject progId="Equation.DSMT4" shapeId="282236" r:id="rId2"/>
    <oleObject progId="Equation.DSMT4" shapeId="282237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E13" sqref="E13"/>
    </sheetView>
  </sheetViews>
  <sheetFormatPr defaultColWidth="11.421875" defaultRowHeight="12.75"/>
  <cols>
    <col min="9" max="9" width="13.8515625" style="0" customWidth="1"/>
    <col min="10" max="10" width="9.57421875" style="0" customWidth="1"/>
    <col min="11" max="11" width="13.421875" style="0" customWidth="1"/>
  </cols>
  <sheetData>
    <row r="1" spans="1:2" ht="15.75">
      <c r="A1" s="1" t="s">
        <v>0</v>
      </c>
      <c r="B1" s="1"/>
    </row>
    <row r="2" spans="1:5" ht="18">
      <c r="A2" s="2" t="s">
        <v>41</v>
      </c>
      <c r="B2" s="1"/>
      <c r="E2" s="20" t="s">
        <v>45</v>
      </c>
    </row>
    <row r="4" spans="1:9" ht="12.75">
      <c r="A4" t="s">
        <v>1</v>
      </c>
      <c r="F4" t="s">
        <v>2</v>
      </c>
      <c r="H4" s="4" t="s">
        <v>3</v>
      </c>
      <c r="I4" s="3">
        <v>1</v>
      </c>
    </row>
    <row r="5" spans="8:9" ht="12.75">
      <c r="H5" s="4" t="s">
        <v>4</v>
      </c>
      <c r="I5" s="3">
        <v>1.5</v>
      </c>
    </row>
    <row r="6" spans="8:9" ht="12.75">
      <c r="H6" s="9"/>
      <c r="I6" s="10"/>
    </row>
    <row r="7" spans="6:9" ht="12.75">
      <c r="F7" t="s">
        <v>5</v>
      </c>
      <c r="H7" s="5" t="s">
        <v>17</v>
      </c>
      <c r="I7" s="6">
        <v>1</v>
      </c>
    </row>
    <row r="8" spans="8:9" ht="12.75">
      <c r="H8" s="5" t="s">
        <v>6</v>
      </c>
      <c r="I8" s="6">
        <v>0</v>
      </c>
    </row>
    <row r="9" ht="12.75">
      <c r="A9" t="s">
        <v>16</v>
      </c>
    </row>
    <row r="10" spans="6:9" ht="12.75">
      <c r="F10" t="s">
        <v>7</v>
      </c>
      <c r="H10" s="8" t="s">
        <v>8</v>
      </c>
      <c r="I10" s="7">
        <v>20</v>
      </c>
    </row>
    <row r="11" spans="10:11" ht="12.75">
      <c r="J11" s="12" t="s">
        <v>25</v>
      </c>
      <c r="K11" s="12" t="s">
        <v>32</v>
      </c>
    </row>
    <row r="12" spans="6:11" ht="12.75">
      <c r="F12" t="s">
        <v>18</v>
      </c>
      <c r="H12" s="11" t="s">
        <v>19</v>
      </c>
      <c r="I12" s="11">
        <f>(I5-I4)/I10</f>
        <v>0.025</v>
      </c>
      <c r="J12">
        <f>($I$12)^2</f>
        <v>0.0006250000000000001</v>
      </c>
      <c r="K12">
        <f>($I$12)^4</f>
        <v>3.906250000000002E-07</v>
      </c>
    </row>
    <row r="13" ht="12.75">
      <c r="A13" t="s">
        <v>9</v>
      </c>
    </row>
    <row r="15" spans="1:14" ht="12.75" customHeight="1">
      <c r="A15" t="s">
        <v>10</v>
      </c>
      <c r="B15" t="s">
        <v>11</v>
      </c>
      <c r="C15" t="s">
        <v>12</v>
      </c>
      <c r="D15" t="s">
        <v>13</v>
      </c>
      <c r="E15" s="16" t="s">
        <v>42</v>
      </c>
      <c r="F15" t="s">
        <v>43</v>
      </c>
      <c r="G15" t="s">
        <v>44</v>
      </c>
      <c r="H15" s="19" t="s">
        <v>15</v>
      </c>
      <c r="I15" s="7" t="s">
        <v>39</v>
      </c>
      <c r="K15" s="70" t="s">
        <v>20</v>
      </c>
      <c r="L15" s="70"/>
      <c r="M15" s="70"/>
      <c r="N15" s="70"/>
    </row>
    <row r="16" spans="1:14" ht="12.75">
      <c r="A16">
        <v>0</v>
      </c>
      <c r="B16" s="6">
        <f>I7</f>
        <v>1</v>
      </c>
      <c r="C16" s="6">
        <f>I8</f>
        <v>0</v>
      </c>
      <c r="D16">
        <f aca="true" t="shared" si="0" ref="D16:D36">(2*C16/B16)+B16*B16*EXP(B16)</f>
        <v>2.718281828459045</v>
      </c>
      <c r="E16" s="16">
        <f aca="true" t="shared" si="1" ref="E16:E36">C16+$I$12*D16</f>
        <v>0.06795704571147614</v>
      </c>
      <c r="F16">
        <f>(2*E16/(B16+$I$12))+(B16+$I$12)^2*EXP(B16+$I$12)</f>
        <v>3.0607912818403644</v>
      </c>
      <c r="G16">
        <f>C16+$I$12*F16</f>
        <v>0.07651978204600912</v>
      </c>
      <c r="H16" s="18">
        <f>B16*B16*(EXP(B16)-EXP(1))</f>
        <v>0</v>
      </c>
      <c r="I16" s="7">
        <f aca="true" t="shared" si="2" ref="I16:I36">ABS(C16-H16)</f>
        <v>0</v>
      </c>
      <c r="K16" s="70"/>
      <c r="L16" s="70"/>
      <c r="M16" s="70"/>
      <c r="N16" s="70"/>
    </row>
    <row r="17" spans="1:14" ht="12.75">
      <c r="A17">
        <v>1</v>
      </c>
      <c r="B17">
        <f aca="true" t="shared" si="3" ref="B17:B36">$I$7+A17*$I$12</f>
        <v>1.025</v>
      </c>
      <c r="C17">
        <f>G16</f>
        <v>0.07651978204600912</v>
      </c>
      <c r="D17">
        <f t="shared" si="0"/>
        <v>3.0774990600540875</v>
      </c>
      <c r="E17" s="16">
        <f t="shared" si="1"/>
        <v>0.1534572585473613</v>
      </c>
      <c r="F17">
        <f aca="true" t="shared" si="4" ref="F17:F36">(2*E17/(B17+$I$12))+(B17+$I$12)^2*EXP(B17+$I$12)</f>
        <v>3.4428598977548486</v>
      </c>
      <c r="G17">
        <f aca="true" t="shared" si="5" ref="G17:G36">C17+$I$12*F17</f>
        <v>0.16259127948988034</v>
      </c>
      <c r="H17" s="18">
        <f aca="true" t="shared" si="6" ref="H17:H36">B17*B17*(EXP(B17)-EXP(1))</f>
        <v>0.07229732223221261</v>
      </c>
      <c r="I17" s="7">
        <f t="shared" si="2"/>
        <v>0.004222459813796514</v>
      </c>
      <c r="K17" s="70"/>
      <c r="L17" s="70"/>
      <c r="M17" s="70"/>
      <c r="N17" s="70"/>
    </row>
    <row r="18" spans="1:14" ht="12.75">
      <c r="A18">
        <v>2</v>
      </c>
      <c r="B18">
        <f t="shared" si="3"/>
        <v>1.05</v>
      </c>
      <c r="C18">
        <f aca="true" t="shared" si="7" ref="C18:C36">G17</f>
        <v>0.16259127948988034</v>
      </c>
      <c r="D18">
        <f t="shared" si="0"/>
        <v>3.4602580328834582</v>
      </c>
      <c r="E18" s="16">
        <f t="shared" si="1"/>
        <v>0.2490977303119668</v>
      </c>
      <c r="F18">
        <f t="shared" si="4"/>
        <v>3.8494106834689643</v>
      </c>
      <c r="G18">
        <f t="shared" si="5"/>
        <v>0.2588265465766044</v>
      </c>
      <c r="H18" s="18">
        <f t="shared" si="6"/>
        <v>0.15365464178854094</v>
      </c>
      <c r="I18" s="7">
        <f t="shared" si="2"/>
        <v>0.0089366377013394</v>
      </c>
      <c r="K18" s="70"/>
      <c r="L18" s="70"/>
      <c r="M18" s="70"/>
      <c r="N18" s="70"/>
    </row>
    <row r="19" spans="1:14" ht="12.75">
      <c r="A19">
        <v>3</v>
      </c>
      <c r="B19">
        <f t="shared" si="3"/>
        <v>1.075</v>
      </c>
      <c r="C19">
        <f t="shared" si="7"/>
        <v>0.2588265465766044</v>
      </c>
      <c r="D19">
        <f t="shared" si="0"/>
        <v>3.8675108067520108</v>
      </c>
      <c r="E19" s="16">
        <f t="shared" si="1"/>
        <v>0.3555143167454047</v>
      </c>
      <c r="F19">
        <f t="shared" si="4"/>
        <v>4.281430555785009</v>
      </c>
      <c r="G19">
        <f t="shared" si="5"/>
        <v>0.36586231047122963</v>
      </c>
      <c r="H19" s="18">
        <f t="shared" si="6"/>
        <v>0.2446586076662746</v>
      </c>
      <c r="I19" s="7">
        <f t="shared" si="2"/>
        <v>0.01416793891032983</v>
      </c>
      <c r="J19" s="13"/>
      <c r="K19" s="13"/>
      <c r="L19" s="13"/>
      <c r="M19" s="13"/>
      <c r="N19" s="13"/>
    </row>
    <row r="20" spans="1:9" ht="12.75">
      <c r="A20">
        <v>4</v>
      </c>
      <c r="B20">
        <f t="shared" si="3"/>
        <v>1.1</v>
      </c>
      <c r="C20">
        <f t="shared" si="7"/>
        <v>0.36586231047122963</v>
      </c>
      <c r="D20">
        <f t="shared" si="0"/>
        <v>4.300245089831966</v>
      </c>
      <c r="E20" s="16">
        <f t="shared" si="1"/>
        <v>0.4733684377170288</v>
      </c>
      <c r="F20">
        <f t="shared" si="4"/>
        <v>4.739943338686601</v>
      </c>
      <c r="G20">
        <f t="shared" si="5"/>
        <v>0.48436089393839465</v>
      </c>
      <c r="H20" s="18">
        <f t="shared" si="6"/>
        <v>0.3459198765397399</v>
      </c>
      <c r="I20" s="7">
        <f t="shared" si="2"/>
        <v>0.019942433931489756</v>
      </c>
    </row>
    <row r="21" spans="1:9" ht="12.75">
      <c r="A21" s="27">
        <v>5</v>
      </c>
      <c r="B21" s="27">
        <f t="shared" si="3"/>
        <v>1.125</v>
      </c>
      <c r="C21" s="28">
        <f t="shared" si="7"/>
        <v>0.48436089393839465</v>
      </c>
      <c r="D21" s="27">
        <f t="shared" si="0"/>
        <v>4.75948548308014</v>
      </c>
      <c r="E21" s="29">
        <f t="shared" si="1"/>
        <v>0.6033480310153981</v>
      </c>
      <c r="F21" s="28">
        <f t="shared" si="4"/>
        <v>5.226011046569757</v>
      </c>
      <c r="G21" s="28">
        <f t="shared" si="5"/>
        <v>0.6150111701026386</v>
      </c>
      <c r="H21" s="30">
        <f t="shared" si="6"/>
        <v>0.4580740102684041</v>
      </c>
      <c r="I21" s="31">
        <f t="shared" si="2"/>
        <v>0.026286883669990546</v>
      </c>
    </row>
    <row r="22" spans="1:9" ht="12.75">
      <c r="A22" s="14">
        <v>6</v>
      </c>
      <c r="B22" s="14">
        <f t="shared" si="3"/>
        <v>1.15</v>
      </c>
      <c r="C22" s="14">
        <f t="shared" si="7"/>
        <v>0.6150111701026386</v>
      </c>
      <c r="D22" s="14">
        <f t="shared" si="0"/>
        <v>5.24629476672148</v>
      </c>
      <c r="E22" s="17">
        <f t="shared" si="1"/>
        <v>0.7461685392706756</v>
      </c>
      <c r="F22" s="14">
        <f t="shared" si="4"/>
        <v>5.7407352112331775</v>
      </c>
      <c r="G22" s="14">
        <f t="shared" si="5"/>
        <v>0.758529550383468</v>
      </c>
      <c r="H22" s="18">
        <f t="shared" si="6"/>
        <v>0.5817824049276299</v>
      </c>
      <c r="I22" s="7">
        <f t="shared" si="2"/>
        <v>0.03322876517500872</v>
      </c>
    </row>
    <row r="23" spans="1:9" ht="12.75">
      <c r="A23" s="14">
        <v>7</v>
      </c>
      <c r="B23" s="14">
        <f t="shared" si="3"/>
        <v>1.175</v>
      </c>
      <c r="C23" s="14">
        <f t="shared" si="7"/>
        <v>0.758529550383468</v>
      </c>
      <c r="D23" s="14">
        <f t="shared" si="0"/>
        <v>5.761775230148572</v>
      </c>
      <c r="E23" s="17">
        <f t="shared" si="1"/>
        <v>0.9025739311371823</v>
      </c>
      <c r="F23" s="14">
        <f t="shared" si="4"/>
        <v>6.285258253969265</v>
      </c>
      <c r="G23" s="14">
        <f t="shared" si="5"/>
        <v>0.9156610067326997</v>
      </c>
      <c r="H23" s="18">
        <f t="shared" si="6"/>
        <v>0.7177332524200158</v>
      </c>
      <c r="I23" s="7">
        <f t="shared" si="2"/>
        <v>0.04079629796345219</v>
      </c>
    </row>
    <row r="24" spans="1:9" ht="12.75">
      <c r="A24" s="14">
        <v>8</v>
      </c>
      <c r="B24" s="14">
        <f t="shared" si="3"/>
        <v>1.2</v>
      </c>
      <c r="C24" s="14">
        <f t="shared" si="7"/>
        <v>0.9156610067326997</v>
      </c>
      <c r="D24" s="14">
        <f t="shared" si="0"/>
        <v>6.307070046628461</v>
      </c>
      <c r="E24" s="17">
        <f t="shared" si="1"/>
        <v>1.0733377578984111</v>
      </c>
      <c r="F24" s="14">
        <f t="shared" si="4"/>
        <v>6.860764904148643</v>
      </c>
      <c r="G24" s="14">
        <f t="shared" si="5"/>
        <v>1.0871801293364158</v>
      </c>
      <c r="H24" s="18">
        <f t="shared" si="6"/>
        <v>0.866642535759603</v>
      </c>
      <c r="I24" s="7">
        <f t="shared" si="2"/>
        <v>0.04901847097309664</v>
      </c>
    </row>
    <row r="25" spans="1:9" ht="12.75">
      <c r="A25" s="14">
        <v>9</v>
      </c>
      <c r="B25" s="14">
        <f t="shared" si="3"/>
        <v>1.225</v>
      </c>
      <c r="C25" s="14">
        <f t="shared" si="7"/>
        <v>1.0871801293364158</v>
      </c>
      <c r="D25" s="14">
        <f t="shared" si="0"/>
        <v>6.88336469425151</v>
      </c>
      <c r="E25" s="17">
        <f t="shared" si="1"/>
        <v>1.2592642466927035</v>
      </c>
      <c r="F25" s="14">
        <f t="shared" si="4"/>
        <v>7.468483665742453</v>
      </c>
      <c r="G25" s="14">
        <f t="shared" si="5"/>
        <v>1.2738922209799772</v>
      </c>
      <c r="H25" s="18">
        <f t="shared" si="6"/>
        <v>1.0292550591566185</v>
      </c>
      <c r="I25" s="7">
        <f t="shared" si="2"/>
        <v>0.05792507017979731</v>
      </c>
    </row>
    <row r="26" spans="1:9" ht="12.75">
      <c r="A26" s="14">
        <v>10</v>
      </c>
      <c r="B26" s="14">
        <f t="shared" si="3"/>
        <v>1.25</v>
      </c>
      <c r="C26" s="14">
        <f t="shared" si="7"/>
        <v>1.2738922209799772</v>
      </c>
      <c r="D26" s="14">
        <f t="shared" si="0"/>
        <v>7.491888424602092</v>
      </c>
      <c r="E26" s="17">
        <f t="shared" si="1"/>
        <v>1.4611894315950296</v>
      </c>
      <c r="F26" s="14">
        <f t="shared" si="4"/>
        <v>8.109688333278779</v>
      </c>
      <c r="G26" s="14">
        <f t="shared" si="5"/>
        <v>1.4766344293119467</v>
      </c>
      <c r="H26" s="18">
        <f t="shared" si="6"/>
        <v>1.2063455140668693</v>
      </c>
      <c r="I26" s="7">
        <f t="shared" si="2"/>
        <v>0.06754670691310793</v>
      </c>
    </row>
    <row r="27" spans="1:9" ht="12.75">
      <c r="A27" s="14">
        <v>11</v>
      </c>
      <c r="B27" s="14">
        <f t="shared" si="3"/>
        <v>1.275</v>
      </c>
      <c r="C27" s="14">
        <f t="shared" si="7"/>
        <v>1.4766344293119467</v>
      </c>
      <c r="D27" s="14">
        <f t="shared" si="0"/>
        <v>8.133915780677864</v>
      </c>
      <c r="E27" s="17">
        <f t="shared" si="1"/>
        <v>1.6799823238288933</v>
      </c>
      <c r="F27" s="14">
        <f t="shared" si="4"/>
        <v>8.78569955878251</v>
      </c>
      <c r="G27" s="14">
        <f t="shared" si="5"/>
        <v>1.6962769182815094</v>
      </c>
      <c r="H27" s="18">
        <f t="shared" si="6"/>
        <v>1.3987195824076442</v>
      </c>
      <c r="I27" s="7">
        <f t="shared" si="2"/>
        <v>0.0779148469043025</v>
      </c>
    </row>
    <row r="28" spans="1:9" ht="12.75">
      <c r="A28" s="14">
        <v>12</v>
      </c>
      <c r="B28" s="14">
        <f t="shared" si="3"/>
        <v>1.3</v>
      </c>
      <c r="C28" s="14">
        <f t="shared" si="7"/>
        <v>1.6962769182815094</v>
      </c>
      <c r="D28" s="14">
        <f t="shared" si="0"/>
        <v>8.810768165632693</v>
      </c>
      <c r="E28" s="17">
        <f t="shared" si="1"/>
        <v>1.9165461224223268</v>
      </c>
      <c r="F28" s="14">
        <f t="shared" si="4"/>
        <v>9.497886471301644</v>
      </c>
      <c r="G28" s="14">
        <f t="shared" si="5"/>
        <v>1.9337240800640505</v>
      </c>
      <c r="H28" s="18">
        <f t="shared" si="6"/>
        <v>1.607215078180737</v>
      </c>
      <c r="I28" s="7">
        <f t="shared" si="2"/>
        <v>0.08906184010077234</v>
      </c>
    </row>
    <row r="29" spans="1:9" ht="12.75">
      <c r="A29" s="14">
        <v>13</v>
      </c>
      <c r="B29" s="14">
        <f t="shared" si="3"/>
        <v>1.325</v>
      </c>
      <c r="C29" s="14">
        <f t="shared" si="7"/>
        <v>1.9337240800640505</v>
      </c>
      <c r="D29" s="14">
        <f t="shared" si="0"/>
        <v>9.523815463968397</v>
      </c>
      <c r="E29" s="17">
        <f t="shared" si="1"/>
        <v>2.17181946666326</v>
      </c>
      <c r="F29" s="14">
        <f t="shared" si="4"/>
        <v>10.247668350677841</v>
      </c>
      <c r="G29" s="14">
        <f t="shared" si="5"/>
        <v>2.1899157888309966</v>
      </c>
      <c r="H29" s="18">
        <f t="shared" si="6"/>
        <v>1.8327031287833069</v>
      </c>
      <c r="I29" s="7">
        <f t="shared" si="2"/>
        <v>0.10102095128074362</v>
      </c>
    </row>
    <row r="30" spans="1:9" ht="12.75">
      <c r="A30" s="14">
        <v>14</v>
      </c>
      <c r="B30" s="14">
        <f t="shared" si="3"/>
        <v>1.35</v>
      </c>
      <c r="C30" s="14">
        <f t="shared" si="7"/>
        <v>2.1899157888309966</v>
      </c>
      <c r="D30" s="14">
        <f t="shared" si="0"/>
        <v>10.274477716852267</v>
      </c>
      <c r="E30" s="17">
        <f t="shared" si="1"/>
        <v>2.446777731752303</v>
      </c>
      <c r="F30" s="14">
        <f t="shared" si="4"/>
        <v>11.036516357275065</v>
      </c>
      <c r="G30" s="14">
        <f t="shared" si="5"/>
        <v>2.4658286977628734</v>
      </c>
      <c r="H30" s="18">
        <f t="shared" si="6"/>
        <v>2.0760893973286265</v>
      </c>
      <c r="I30" s="7">
        <f t="shared" si="2"/>
        <v>0.11382639150237006</v>
      </c>
    </row>
    <row r="31" spans="1:9" ht="12.75">
      <c r="A31" s="14">
        <v>15</v>
      </c>
      <c r="B31" s="14">
        <f t="shared" si="3"/>
        <v>1.375</v>
      </c>
      <c r="C31" s="14">
        <f t="shared" si="7"/>
        <v>2.4658286977628734</v>
      </c>
      <c r="D31" s="14">
        <f t="shared" si="0"/>
        <v>11.06422685329044</v>
      </c>
      <c r="E31" s="17">
        <f t="shared" si="1"/>
        <v>2.7424343690951343</v>
      </c>
      <c r="F31" s="14">
        <f t="shared" si="4"/>
        <v>11.865955319437182</v>
      </c>
      <c r="G31" s="14">
        <f t="shared" si="5"/>
        <v>2.762477580748803</v>
      </c>
      <c r="H31" s="18">
        <f t="shared" si="6"/>
        <v>2.338315347341334</v>
      </c>
      <c r="I31" s="7">
        <f t="shared" si="2"/>
        <v>0.12751335042153933</v>
      </c>
    </row>
    <row r="32" spans="1:9" ht="12.75">
      <c r="A32" s="14">
        <v>16</v>
      </c>
      <c r="B32" s="14">
        <f t="shared" si="3"/>
        <v>1.4</v>
      </c>
      <c r="C32" s="14">
        <f t="shared" si="7"/>
        <v>2.762477580748803</v>
      </c>
      <c r="D32" s="14">
        <f t="shared" si="0"/>
        <v>11.894588478942422</v>
      </c>
      <c r="E32" s="17">
        <f t="shared" si="1"/>
        <v>3.0598422927223634</v>
      </c>
      <c r="F32" s="14">
        <f t="shared" si="4"/>
        <v>12.737565580504118</v>
      </c>
      <c r="G32" s="14">
        <f t="shared" si="5"/>
        <v>3.080916720261406</v>
      </c>
      <c r="H32" s="18">
        <f t="shared" si="6"/>
        <v>2.6203595512358335</v>
      </c>
      <c r="I32" s="7">
        <f t="shared" si="2"/>
        <v>0.14211802951296937</v>
      </c>
    </row>
    <row r="33" spans="1:9" ht="12.75">
      <c r="A33" s="14">
        <v>17</v>
      </c>
      <c r="B33" s="14">
        <f t="shared" si="3"/>
        <v>1.425</v>
      </c>
      <c r="C33" s="14">
        <f t="shared" si="7"/>
        <v>3.080916720261406</v>
      </c>
      <c r="D33" s="14">
        <f t="shared" si="0"/>
        <v>12.767143724418567</v>
      </c>
      <c r="E33" s="17">
        <f t="shared" si="1"/>
        <v>3.40009531337187</v>
      </c>
      <c r="F33" s="14">
        <f t="shared" si="4"/>
        <v>13.652984907276053</v>
      </c>
      <c r="G33" s="14">
        <f t="shared" si="5"/>
        <v>3.422241342943307</v>
      </c>
      <c r="H33" s="18">
        <f t="shared" si="6"/>
        <v>2.9232390440317686</v>
      </c>
      <c r="I33" s="7">
        <f t="shared" si="2"/>
        <v>0.15767767622963724</v>
      </c>
    </row>
    <row r="34" spans="1:9" ht="12.75">
      <c r="A34" s="14">
        <v>18</v>
      </c>
      <c r="B34" s="14">
        <f t="shared" si="3"/>
        <v>1.45</v>
      </c>
      <c r="C34" s="14">
        <f t="shared" si="7"/>
        <v>3.422241342943307</v>
      </c>
      <c r="D34" s="14">
        <f t="shared" si="0"/>
        <v>13.683531154960793</v>
      </c>
      <c r="E34" s="17">
        <f t="shared" si="1"/>
        <v>3.764329621817327</v>
      </c>
      <c r="F34" s="14">
        <f t="shared" si="4"/>
        <v>14.61391046187668</v>
      </c>
      <c r="G34" s="14">
        <f t="shared" si="5"/>
        <v>3.787589104490224</v>
      </c>
      <c r="H34" s="18">
        <f t="shared" si="6"/>
        <v>3.248010723807295</v>
      </c>
      <c r="I34" s="7">
        <f t="shared" si="2"/>
        <v>0.17423061913601234</v>
      </c>
    </row>
    <row r="35" spans="1:9" ht="12.75">
      <c r="A35" s="14">
        <v>19</v>
      </c>
      <c r="B35" s="14">
        <f t="shared" si="3"/>
        <v>1.475</v>
      </c>
      <c r="C35" s="14">
        <f t="shared" si="7"/>
        <v>3.787589104490224</v>
      </c>
      <c r="D35" s="14">
        <f t="shared" si="0"/>
        <v>14.645448743467052</v>
      </c>
      <c r="E35" s="17">
        <f t="shared" si="1"/>
        <v>4.1537253230769</v>
      </c>
      <c r="F35" s="14">
        <f t="shared" si="4"/>
        <v>15.622100839029844</v>
      </c>
      <c r="G35" s="14">
        <f t="shared" si="5"/>
        <v>4.178141625465971</v>
      </c>
      <c r="H35" s="18">
        <f t="shared" si="6"/>
        <v>3.595772800439096</v>
      </c>
      <c r="I35" s="7">
        <f t="shared" si="2"/>
        <v>0.19181630405112804</v>
      </c>
    </row>
    <row r="36" spans="1:9" ht="12.75">
      <c r="A36" s="14">
        <v>20</v>
      </c>
      <c r="B36" s="14">
        <f t="shared" si="3"/>
        <v>1.5</v>
      </c>
      <c r="C36" s="14">
        <f t="shared" si="7"/>
        <v>4.178141625465971</v>
      </c>
      <c r="D36" s="14">
        <f t="shared" si="0"/>
        <v>15.654655908881939</v>
      </c>
      <c r="E36" s="17">
        <f t="shared" si="1"/>
        <v>4.569508023188019</v>
      </c>
      <c r="F36" s="14">
        <f t="shared" si="4"/>
        <v>16.679378170828564</v>
      </c>
      <c r="G36" s="14">
        <f t="shared" si="5"/>
        <v>4.595126079736684</v>
      </c>
      <c r="H36" s="18">
        <f t="shared" si="6"/>
        <v>3.9676662942277936</v>
      </c>
      <c r="I36" s="7">
        <f t="shared" si="2"/>
        <v>0.21047533123817708</v>
      </c>
    </row>
    <row r="38" spans="1:7" ht="12.75">
      <c r="A38" s="72" t="s">
        <v>53</v>
      </c>
      <c r="B38" s="72"/>
      <c r="C38" s="72"/>
      <c r="D38" s="72"/>
      <c r="E38" s="72"/>
      <c r="F38" s="72"/>
      <c r="G38" s="72"/>
    </row>
    <row r="39" spans="1:7" ht="12.75">
      <c r="A39" s="72"/>
      <c r="B39" s="72"/>
      <c r="C39" s="72"/>
      <c r="D39" s="72"/>
      <c r="E39" s="72"/>
      <c r="F39" s="72"/>
      <c r="G39" s="72"/>
    </row>
    <row r="40" spans="1:15" ht="12.75" customHeight="1">
      <c r="A40" s="72"/>
      <c r="B40" s="72"/>
      <c r="C40" s="72"/>
      <c r="D40" s="72"/>
      <c r="E40" s="72"/>
      <c r="F40" s="72"/>
      <c r="G40" s="72"/>
      <c r="K40" s="71" t="s">
        <v>46</v>
      </c>
      <c r="L40" s="71"/>
      <c r="M40" s="71"/>
      <c r="N40" s="71"/>
      <c r="O40" s="71"/>
    </row>
    <row r="41" spans="1:15" ht="12.75">
      <c r="A41" s="72"/>
      <c r="B41" s="72"/>
      <c r="C41" s="72"/>
      <c r="D41" s="72"/>
      <c r="E41" s="72"/>
      <c r="F41" s="72"/>
      <c r="G41" s="72"/>
      <c r="K41" s="71"/>
      <c r="L41" s="71"/>
      <c r="M41" s="71"/>
      <c r="N41" s="71"/>
      <c r="O41" s="71"/>
    </row>
    <row r="42" spans="11:15" ht="12.75">
      <c r="K42" s="71"/>
      <c r="L42" s="71"/>
      <c r="M42" s="71"/>
      <c r="N42" s="71"/>
      <c r="O42" s="71"/>
    </row>
  </sheetData>
  <sheetProtection/>
  <mergeCells count="3">
    <mergeCell ref="K15:N18"/>
    <mergeCell ref="A38:G41"/>
    <mergeCell ref="K40:O42"/>
  </mergeCells>
  <printOptions/>
  <pageMargins left="0.75" right="0.75" top="1" bottom="1" header="0" footer="0"/>
  <pageSetup orientation="portrait" paperSize="9"/>
  <drawing r:id="rId4"/>
  <legacyDrawing r:id="rId3"/>
  <oleObjects>
    <oleObject progId="Equation.DSMT4" shapeId="26234" r:id="rId1"/>
    <oleObject progId="Equation.DSMT4" shapeId="2623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D10" sqref="D10"/>
    </sheetView>
  </sheetViews>
  <sheetFormatPr defaultColWidth="11.421875" defaultRowHeight="12.75"/>
  <cols>
    <col min="9" max="9" width="13.8515625" style="0" customWidth="1"/>
    <col min="10" max="10" width="9.57421875" style="0" customWidth="1"/>
    <col min="11" max="11" width="13.421875" style="0" customWidth="1"/>
  </cols>
  <sheetData>
    <row r="1" spans="1:2" ht="15.75">
      <c r="A1" s="1" t="s">
        <v>0</v>
      </c>
      <c r="B1" s="1"/>
    </row>
    <row r="2" spans="1:5" ht="18">
      <c r="A2" s="2" t="s">
        <v>41</v>
      </c>
      <c r="B2" s="1"/>
      <c r="E2" s="20" t="s">
        <v>47</v>
      </c>
    </row>
    <row r="4" spans="1:9" ht="12.75">
      <c r="A4" t="s">
        <v>1</v>
      </c>
      <c r="F4" t="s">
        <v>2</v>
      </c>
      <c r="H4" s="4" t="s">
        <v>3</v>
      </c>
      <c r="I4" s="3">
        <v>1</v>
      </c>
    </row>
    <row r="5" spans="8:9" ht="12.75">
      <c r="H5" s="4" t="s">
        <v>4</v>
      </c>
      <c r="I5" s="3">
        <v>1.5</v>
      </c>
    </row>
    <row r="6" spans="8:9" ht="12.75">
      <c r="H6" s="9"/>
      <c r="I6" s="10"/>
    </row>
    <row r="7" spans="6:9" ht="12.75">
      <c r="F7" t="s">
        <v>5</v>
      </c>
      <c r="H7" s="5" t="s">
        <v>17</v>
      </c>
      <c r="I7" s="6">
        <v>1</v>
      </c>
    </row>
    <row r="8" spans="8:9" ht="12.75">
      <c r="H8" s="5" t="s">
        <v>6</v>
      </c>
      <c r="I8" s="6">
        <v>0</v>
      </c>
    </row>
    <row r="9" ht="12.75">
      <c r="A9" t="s">
        <v>16</v>
      </c>
    </row>
    <row r="10" spans="6:9" ht="12.75">
      <c r="F10" t="s">
        <v>7</v>
      </c>
      <c r="H10" s="8" t="s">
        <v>8</v>
      </c>
      <c r="I10" s="7">
        <v>20</v>
      </c>
    </row>
    <row r="11" spans="10:11" ht="12.75">
      <c r="J11" s="12" t="s">
        <v>25</v>
      </c>
      <c r="K11" s="12" t="s">
        <v>32</v>
      </c>
    </row>
    <row r="12" spans="6:11" ht="12.75">
      <c r="F12" t="s">
        <v>18</v>
      </c>
      <c r="H12" s="11" t="s">
        <v>19</v>
      </c>
      <c r="I12" s="11">
        <f>(I5-I4)/I10</f>
        <v>0.025</v>
      </c>
      <c r="J12">
        <f>($I$12)^2</f>
        <v>0.0006250000000000001</v>
      </c>
      <c r="K12">
        <f>($I$12)^4</f>
        <v>3.906250000000002E-07</v>
      </c>
    </row>
    <row r="13" ht="12.75">
      <c r="A13" t="s">
        <v>9</v>
      </c>
    </row>
    <row r="15" spans="1:14" ht="12.75" customHeight="1">
      <c r="A15" t="s">
        <v>10</v>
      </c>
      <c r="B15" t="s">
        <v>11</v>
      </c>
      <c r="C15" t="s">
        <v>12</v>
      </c>
      <c r="D15" t="s">
        <v>13</v>
      </c>
      <c r="E15" s="16" t="s">
        <v>42</v>
      </c>
      <c r="F15" t="s">
        <v>43</v>
      </c>
      <c r="G15" t="s">
        <v>44</v>
      </c>
      <c r="H15" s="19" t="s">
        <v>15</v>
      </c>
      <c r="I15" s="7" t="s">
        <v>39</v>
      </c>
      <c r="K15" s="70" t="s">
        <v>20</v>
      </c>
      <c r="L15" s="70"/>
      <c r="M15" s="70"/>
      <c r="N15" s="70"/>
    </row>
    <row r="16" spans="1:14" ht="12.75">
      <c r="A16">
        <v>0</v>
      </c>
      <c r="B16" s="6">
        <f>I7</f>
        <v>1</v>
      </c>
      <c r="C16" s="6">
        <f>I8</f>
        <v>0</v>
      </c>
      <c r="D16" s="7">
        <f aca="true" t="shared" si="0" ref="D16:D36">(2*C16/B16)+B16*B16*EXP(B16)</f>
        <v>2.718281828459045</v>
      </c>
      <c r="E16" s="24">
        <f>C16+$I$12*D16</f>
        <v>0.06795704571147614</v>
      </c>
      <c r="F16" s="7">
        <f>(2*E16/(B16+$I$12))+(B16+$I$12)^2*EXP(B16+$I$12)</f>
        <v>3.0607912818403644</v>
      </c>
      <c r="G16" s="7">
        <f>C16+$I$12*F16</f>
        <v>0.07651978204600912</v>
      </c>
      <c r="H16" s="18">
        <f>B16*B16*(EXP(B16)-EXP(1))</f>
        <v>0</v>
      </c>
      <c r="I16" s="7">
        <f aca="true" t="shared" si="1" ref="I16:I36">ABS(C16-H16)</f>
        <v>0</v>
      </c>
      <c r="K16" s="70"/>
      <c r="L16" s="70"/>
      <c r="M16" s="70"/>
      <c r="N16" s="70"/>
    </row>
    <row r="17" spans="1:14" ht="12.75">
      <c r="A17">
        <v>1</v>
      </c>
      <c r="B17">
        <f aca="true" t="shared" si="2" ref="B17:B36">$I$7+A17*$I$12</f>
        <v>1.025</v>
      </c>
      <c r="C17" s="7">
        <f>G16</f>
        <v>0.07651978204600912</v>
      </c>
      <c r="D17">
        <f t="shared" si="0"/>
        <v>3.0774990600540875</v>
      </c>
      <c r="E17" s="16">
        <f>C17+($I$12/2)*(3*D17-D16)</f>
        <v>0.15794747394229935</v>
      </c>
      <c r="F17">
        <f aca="true" t="shared" si="3" ref="F17:F36">(2*E17/(B17+$I$12))+(B17+$I$12)^2*EXP(B17+$I$12)</f>
        <v>3.451412688983302</v>
      </c>
      <c r="G17">
        <f>C17+($I$12/2)*(F17+D17)</f>
        <v>0.1581311789089765</v>
      </c>
      <c r="H17" s="18">
        <f aca="true" t="shared" si="4" ref="H17:H36">B17*B17*(EXP(B17)-EXP(1))</f>
        <v>0.07229732223221261</v>
      </c>
      <c r="I17" s="7">
        <f t="shared" si="1"/>
        <v>0.004222459813796514</v>
      </c>
      <c r="K17" s="70"/>
      <c r="L17" s="70"/>
      <c r="M17" s="70"/>
      <c r="N17" s="70"/>
    </row>
    <row r="18" spans="1:14" ht="12.75">
      <c r="A18">
        <v>2</v>
      </c>
      <c r="B18">
        <f t="shared" si="2"/>
        <v>1.05</v>
      </c>
      <c r="C18">
        <f>G17</f>
        <v>0.1581311789089765</v>
      </c>
      <c r="D18">
        <f t="shared" si="0"/>
        <v>3.451762603205546</v>
      </c>
      <c r="E18" s="16">
        <f aca="true" t="shared" si="5" ref="E18:E36">C18+($I$12/2)*(3*D18-D17)</f>
        <v>0.24910353827850837</v>
      </c>
      <c r="F18">
        <f t="shared" si="3"/>
        <v>3.8494214889881113</v>
      </c>
      <c r="G18">
        <f aca="true" t="shared" si="6" ref="G18:G36">C18+($I$12/2)*(F18+D18)</f>
        <v>0.2493959800613972</v>
      </c>
      <c r="H18" s="18">
        <f t="shared" si="4"/>
        <v>0.15365464178854094</v>
      </c>
      <c r="I18" s="7">
        <f t="shared" si="1"/>
        <v>0.004476537120435553</v>
      </c>
      <c r="K18" s="70"/>
      <c r="L18" s="70"/>
      <c r="M18" s="70"/>
      <c r="N18" s="70"/>
    </row>
    <row r="19" spans="1:14" ht="12.75">
      <c r="A19">
        <v>3</v>
      </c>
      <c r="B19">
        <f t="shared" si="2"/>
        <v>1.075</v>
      </c>
      <c r="C19">
        <f aca="true" t="shared" si="7" ref="C19:C36">G18</f>
        <v>0.2493959800613972</v>
      </c>
      <c r="D19">
        <f t="shared" si="0"/>
        <v>3.8499655667237183</v>
      </c>
      <c r="E19" s="16">
        <f t="shared" si="5"/>
        <v>0.35062265627346734</v>
      </c>
      <c r="F19">
        <f t="shared" si="3"/>
        <v>4.272536627654214</v>
      </c>
      <c r="G19">
        <f t="shared" si="6"/>
        <v>0.35092725749112136</v>
      </c>
      <c r="H19" s="18">
        <f t="shared" si="4"/>
        <v>0.2446586076662746</v>
      </c>
      <c r="I19" s="7">
        <f t="shared" si="1"/>
        <v>0.004737372395122619</v>
      </c>
      <c r="J19" s="13"/>
      <c r="K19" s="13"/>
      <c r="L19" s="13"/>
      <c r="M19" s="13"/>
      <c r="N19" s="13"/>
    </row>
    <row r="20" spans="1:9" ht="12.75">
      <c r="A20">
        <v>4</v>
      </c>
      <c r="B20">
        <f t="shared" si="2"/>
        <v>1.1</v>
      </c>
      <c r="C20">
        <f t="shared" si="7"/>
        <v>0.35092725749112136</v>
      </c>
      <c r="D20">
        <f t="shared" si="0"/>
        <v>4.273090448049951</v>
      </c>
      <c r="E20" s="16">
        <f t="shared" si="5"/>
        <v>0.46304357970894805</v>
      </c>
      <c r="F20">
        <f t="shared" si="3"/>
        <v>4.721588035561124</v>
      </c>
      <c r="G20">
        <f t="shared" si="6"/>
        <v>0.4633607385362598</v>
      </c>
      <c r="H20" s="18">
        <f t="shared" si="4"/>
        <v>0.3459198765397399</v>
      </c>
      <c r="I20" s="7">
        <f t="shared" si="1"/>
        <v>0.005007380951381479</v>
      </c>
    </row>
    <row r="21" spans="1:9" ht="12.75">
      <c r="A21" s="27">
        <v>5</v>
      </c>
      <c r="B21" s="27">
        <f t="shared" si="2"/>
        <v>1.125</v>
      </c>
      <c r="C21" s="28">
        <f t="shared" si="7"/>
        <v>0.4633607385362598</v>
      </c>
      <c r="D21" s="27">
        <f t="shared" si="0"/>
        <v>4.722151873476345</v>
      </c>
      <c r="E21" s="29">
        <f t="shared" si="5"/>
        <v>0.5870278031909983</v>
      </c>
      <c r="F21" s="28">
        <f t="shared" si="3"/>
        <v>5.197628041657757</v>
      </c>
      <c r="G21" s="28">
        <f t="shared" si="6"/>
        <v>0.5873579874754361</v>
      </c>
      <c r="H21" s="30">
        <f t="shared" si="4"/>
        <v>0.4580740102684041</v>
      </c>
      <c r="I21" s="31">
        <f t="shared" si="1"/>
        <v>0.0052867282678557</v>
      </c>
    </row>
    <row r="22" spans="1:9" ht="12.75">
      <c r="A22" s="14">
        <v>6</v>
      </c>
      <c r="B22" s="14">
        <f t="shared" si="2"/>
        <v>1.15</v>
      </c>
      <c r="C22" s="14">
        <f t="shared" si="7"/>
        <v>0.5873579874754361</v>
      </c>
      <c r="D22" s="14">
        <f t="shared" si="0"/>
        <v>5.19820227519591</v>
      </c>
      <c r="E22" s="17">
        <f t="shared" si="5"/>
        <v>0.7232636743768284</v>
      </c>
      <c r="F22" s="14">
        <f t="shared" si="3"/>
        <v>5.701748207158543</v>
      </c>
      <c r="G22" s="14">
        <f t="shared" si="6"/>
        <v>0.7236073685048667</v>
      </c>
      <c r="H22" s="18">
        <f t="shared" si="4"/>
        <v>0.5817824049276299</v>
      </c>
      <c r="I22" s="7">
        <f t="shared" si="1"/>
        <v>0.005575582547806213</v>
      </c>
    </row>
    <row r="23" spans="1:9" ht="12.75">
      <c r="A23" s="14">
        <v>7</v>
      </c>
      <c r="B23" s="14">
        <f t="shared" si="2"/>
        <v>1.175</v>
      </c>
      <c r="C23" s="14">
        <f t="shared" si="7"/>
        <v>0.7236073685048667</v>
      </c>
      <c r="D23" s="14">
        <f t="shared" si="0"/>
        <v>5.702333218440314</v>
      </c>
      <c r="E23" s="17">
        <f t="shared" si="5"/>
        <v>0.8724673357564297</v>
      </c>
      <c r="F23" s="14">
        <f t="shared" si="3"/>
        <v>6.235080595001344</v>
      </c>
      <c r="G23" s="14">
        <f t="shared" si="6"/>
        <v>0.8728250411728875</v>
      </c>
      <c r="H23" s="18">
        <f t="shared" si="4"/>
        <v>0.7177332524200158</v>
      </c>
      <c r="I23" s="7">
        <f t="shared" si="1"/>
        <v>0.005874116084850889</v>
      </c>
    </row>
    <row r="24" spans="1:9" ht="12.75">
      <c r="A24" s="14">
        <v>8</v>
      </c>
      <c r="B24" s="14">
        <f t="shared" si="2"/>
        <v>1.2</v>
      </c>
      <c r="C24" s="14">
        <f t="shared" si="7"/>
        <v>0.8728250411728875</v>
      </c>
      <c r="D24" s="14">
        <f t="shared" si="0"/>
        <v>6.235676770695441</v>
      </c>
      <c r="E24" s="17">
        <f t="shared" si="5"/>
        <v>1.0353837548434626</v>
      </c>
      <c r="F24" s="14">
        <f t="shared" si="3"/>
        <v>6.798799184875257</v>
      </c>
      <c r="G24" s="14">
        <f t="shared" si="6"/>
        <v>1.0357559906175213</v>
      </c>
      <c r="H24" s="18">
        <f t="shared" si="4"/>
        <v>0.866642535759603</v>
      </c>
      <c r="I24" s="7">
        <f t="shared" si="1"/>
        <v>0.006182505413284467</v>
      </c>
    </row>
    <row r="25" spans="1:9" ht="12.75">
      <c r="A25" s="14">
        <v>9</v>
      </c>
      <c r="B25" s="14">
        <f t="shared" si="2"/>
        <v>1.225</v>
      </c>
      <c r="C25" s="14">
        <f t="shared" si="7"/>
        <v>1.0357559906175213</v>
      </c>
      <c r="D25" s="14">
        <f t="shared" si="0"/>
        <v>6.799406916751273</v>
      </c>
      <c r="E25" s="17">
        <f t="shared" si="5"/>
        <v>1.212787790362001</v>
      </c>
      <c r="F25" s="14">
        <f t="shared" si="3"/>
        <v>7.394121335613329</v>
      </c>
      <c r="G25" s="14">
        <f t="shared" si="6"/>
        <v>1.2131750937720789</v>
      </c>
      <c r="H25" s="18">
        <f t="shared" si="4"/>
        <v>1.0292550591566185</v>
      </c>
      <c r="I25" s="7">
        <f t="shared" si="1"/>
        <v>0.0065009314609028035</v>
      </c>
    </row>
    <row r="26" spans="1:9" ht="12.75">
      <c r="A26" s="14">
        <v>10</v>
      </c>
      <c r="B26" s="14">
        <f t="shared" si="2"/>
        <v>1.25</v>
      </c>
      <c r="C26" s="14">
        <f t="shared" si="7"/>
        <v>1.2131750937720789</v>
      </c>
      <c r="D26" s="14">
        <f t="shared" si="0"/>
        <v>7.3947410210694535</v>
      </c>
      <c r="E26" s="17">
        <f t="shared" si="5"/>
        <v>1.4054852956027926</v>
      </c>
      <c r="F26" s="14">
        <f t="shared" si="3"/>
        <v>8.022309296428212</v>
      </c>
      <c r="G26" s="14">
        <f t="shared" si="6"/>
        <v>1.4058882227407996</v>
      </c>
      <c r="H26" s="18">
        <f t="shared" si="4"/>
        <v>1.2063455140668693</v>
      </c>
      <c r="I26" s="7">
        <f t="shared" si="1"/>
        <v>0.0068295797052095875</v>
      </c>
    </row>
    <row r="27" spans="1:9" ht="12.75">
      <c r="A27" s="14">
        <v>11</v>
      </c>
      <c r="B27" s="14">
        <f t="shared" si="2"/>
        <v>1.275</v>
      </c>
      <c r="C27" s="14">
        <f t="shared" si="7"/>
        <v>1.4058882227407996</v>
      </c>
      <c r="D27" s="14">
        <f t="shared" si="0"/>
        <v>8.022941338997633</v>
      </c>
      <c r="E27" s="17">
        <f t="shared" si="5"/>
        <v>1.6143142601898428</v>
      </c>
      <c r="F27" s="14">
        <f t="shared" si="3"/>
        <v>8.684671768568586</v>
      </c>
      <c r="G27" s="14">
        <f t="shared" si="6"/>
        <v>1.6147333865853772</v>
      </c>
      <c r="H27" s="18">
        <f t="shared" si="4"/>
        <v>1.3987195824076442</v>
      </c>
      <c r="I27" s="7">
        <f t="shared" si="1"/>
        <v>0.007168640333155452</v>
      </c>
    </row>
    <row r="28" spans="1:9" ht="12.75">
      <c r="A28" s="14">
        <v>12</v>
      </c>
      <c r="B28" s="14">
        <f t="shared" si="2"/>
        <v>1.3</v>
      </c>
      <c r="C28" s="14">
        <f t="shared" si="7"/>
        <v>1.6147333865853772</v>
      </c>
      <c r="D28" s="14">
        <f t="shared" si="0"/>
        <v>8.685316578407873</v>
      </c>
      <c r="E28" s="17">
        <f t="shared" si="5"/>
        <v>1.8401459915382021</v>
      </c>
      <c r="F28" s="14">
        <f t="shared" si="3"/>
        <v>9.382565519023721</v>
      </c>
      <c r="G28" s="14">
        <f t="shared" si="6"/>
        <v>1.840581912803272</v>
      </c>
      <c r="H28" s="18">
        <f t="shared" si="4"/>
        <v>1.607215078180737</v>
      </c>
      <c r="I28" s="7">
        <f t="shared" si="1"/>
        <v>0.007518308404640184</v>
      </c>
    </row>
    <row r="29" spans="1:9" ht="12.75">
      <c r="A29" s="14">
        <v>13</v>
      </c>
      <c r="B29" s="14">
        <f t="shared" si="2"/>
        <v>1.325</v>
      </c>
      <c r="C29" s="14">
        <f t="shared" si="7"/>
        <v>1.840581912803272</v>
      </c>
      <c r="D29" s="14">
        <f t="shared" si="0"/>
        <v>9.383223513386092</v>
      </c>
      <c r="E29" s="17">
        <f t="shared" si="5"/>
        <v>2.0838863373251524</v>
      </c>
      <c r="F29" s="14">
        <f t="shared" si="3"/>
        <v>10.117397047954718</v>
      </c>
      <c r="G29" s="14">
        <f t="shared" si="6"/>
        <v>2.0843396698200323</v>
      </c>
      <c r="H29" s="18">
        <f t="shared" si="4"/>
        <v>1.8327031287833069</v>
      </c>
      <c r="I29" s="7">
        <f t="shared" si="1"/>
        <v>0.007878784019965224</v>
      </c>
    </row>
    <row r="30" spans="1:9" ht="12.75">
      <c r="A30" s="14">
        <v>14</v>
      </c>
      <c r="B30" s="14">
        <f t="shared" si="2"/>
        <v>1.35</v>
      </c>
      <c r="C30" s="14">
        <f t="shared" si="7"/>
        <v>2.0843396698200323</v>
      </c>
      <c r="D30" s="14">
        <f t="shared" si="0"/>
        <v>10.11806865165084</v>
      </c>
      <c r="E30" s="17">
        <f t="shared" si="5"/>
        <v>2.346476950339613</v>
      </c>
      <c r="F30" s="14">
        <f t="shared" si="3"/>
        <v>10.89062431158388</v>
      </c>
      <c r="G30" s="14">
        <f t="shared" si="6"/>
        <v>2.3469483318604665</v>
      </c>
      <c r="H30" s="18">
        <f t="shared" si="4"/>
        <v>2.0760893973286265</v>
      </c>
      <c r="I30" s="7">
        <f t="shared" si="1"/>
        <v>0.008250272491405752</v>
      </c>
    </row>
    <row r="31" spans="1:9" ht="12.75">
      <c r="A31" s="14">
        <v>15</v>
      </c>
      <c r="B31" s="14">
        <f t="shared" si="2"/>
        <v>1.375</v>
      </c>
      <c r="C31" s="14">
        <f t="shared" si="7"/>
        <v>2.3469483318604665</v>
      </c>
      <c r="D31" s="14">
        <f t="shared" si="0"/>
        <v>10.891309957432394</v>
      </c>
      <c r="E31" s="17">
        <f t="shared" si="5"/>
        <v>2.628896597118546</v>
      </c>
      <c r="F31" s="14">
        <f t="shared" si="3"/>
        <v>11.70375850232777</v>
      </c>
      <c r="G31" s="14">
        <f t="shared" si="6"/>
        <v>2.6293866876074685</v>
      </c>
      <c r="H31" s="18">
        <f t="shared" si="4"/>
        <v>2.338315347341334</v>
      </c>
      <c r="I31" s="7">
        <f t="shared" si="1"/>
        <v>0.008632984519132414</v>
      </c>
    </row>
    <row r="32" spans="1:9" ht="12.75">
      <c r="A32" s="14">
        <v>16</v>
      </c>
      <c r="B32" s="14">
        <f t="shared" si="2"/>
        <v>1.4</v>
      </c>
      <c r="C32" s="14">
        <f t="shared" si="7"/>
        <v>2.6293866876074685</v>
      </c>
      <c r="D32" s="14">
        <f t="shared" si="0"/>
        <v>11.70445863159766</v>
      </c>
      <c r="E32" s="17">
        <f t="shared" si="5"/>
        <v>2.932162511824476</v>
      </c>
      <c r="F32" s="14">
        <f t="shared" si="3"/>
        <v>12.558365888015853</v>
      </c>
      <c r="G32" s="14">
        <f t="shared" si="6"/>
        <v>2.9326719941026376</v>
      </c>
      <c r="H32" s="18">
        <f t="shared" si="4"/>
        <v>2.6203595512358335</v>
      </c>
      <c r="I32" s="7">
        <f t="shared" si="1"/>
        <v>0.009027136371634992</v>
      </c>
    </row>
    <row r="33" spans="1:9" ht="12.75">
      <c r="A33" s="14">
        <v>17</v>
      </c>
      <c r="B33" s="14">
        <f t="shared" si="2"/>
        <v>1.425</v>
      </c>
      <c r="C33" s="14">
        <f t="shared" si="7"/>
        <v>2.9326719941026376</v>
      </c>
      <c r="D33" s="14">
        <f t="shared" si="0"/>
        <v>12.559080950862398</v>
      </c>
      <c r="E33" s="17">
        <f t="shared" si="5"/>
        <v>3.2573317968650066</v>
      </c>
      <c r="F33" s="14">
        <f t="shared" si="3"/>
        <v>13.456069712094171</v>
      </c>
      <c r="G33" s="14">
        <f t="shared" si="6"/>
        <v>3.257861377389595</v>
      </c>
      <c r="H33" s="18">
        <f t="shared" si="4"/>
        <v>2.9232390440317686</v>
      </c>
      <c r="I33" s="7">
        <f t="shared" si="1"/>
        <v>0.009432950070868973</v>
      </c>
    </row>
    <row r="34" spans="1:9" ht="12.75">
      <c r="A34" s="14">
        <v>18</v>
      </c>
      <c r="B34" s="14">
        <f t="shared" si="2"/>
        <v>1.45</v>
      </c>
      <c r="C34" s="14">
        <f t="shared" si="7"/>
        <v>3.257861377389595</v>
      </c>
      <c r="D34" s="14">
        <f t="shared" si="0"/>
        <v>13.456800167990156</v>
      </c>
      <c r="E34" s="17">
        <f t="shared" si="5"/>
        <v>3.605502871803446</v>
      </c>
      <c r="F34" s="14">
        <f t="shared" si="3"/>
        <v>14.39855215677311</v>
      </c>
      <c r="G34" s="14">
        <f t="shared" si="6"/>
        <v>3.6060532814491357</v>
      </c>
      <c r="H34" s="18">
        <f t="shared" si="4"/>
        <v>3.248010723807295</v>
      </c>
      <c r="I34" s="7">
        <f t="shared" si="1"/>
        <v>0.009850653582299973</v>
      </c>
    </row>
    <row r="35" spans="1:9" ht="12.75">
      <c r="A35" s="14">
        <v>19</v>
      </c>
      <c r="B35" s="14">
        <f t="shared" si="2"/>
        <v>1.475</v>
      </c>
      <c r="C35" s="14">
        <f t="shared" si="7"/>
        <v>3.6060532814491357</v>
      </c>
      <c r="D35" s="14">
        <f t="shared" si="0"/>
        <v>14.399298474936762</v>
      </c>
      <c r="E35" s="17">
        <f t="shared" si="5"/>
        <v>3.9778169721593875</v>
      </c>
      <c r="F35" s="14">
        <f t="shared" si="3"/>
        <v>15.387556371139828</v>
      </c>
      <c r="G35" s="14">
        <f t="shared" si="6"/>
        <v>3.978388967025093</v>
      </c>
      <c r="H35" s="18">
        <f t="shared" si="4"/>
        <v>3.595772800439096</v>
      </c>
      <c r="I35" s="7">
        <f t="shared" si="1"/>
        <v>0.010280481010039644</v>
      </c>
    </row>
    <row r="36" spans="1:9" ht="12.75">
      <c r="A36" s="14">
        <v>20</v>
      </c>
      <c r="B36" s="14">
        <f t="shared" si="2"/>
        <v>1.5</v>
      </c>
      <c r="C36" s="14">
        <f t="shared" si="7"/>
        <v>3.978388967025093</v>
      </c>
      <c r="D36" s="14">
        <f t="shared" si="0"/>
        <v>15.38831903096077</v>
      </c>
      <c r="E36" s="17">
        <f t="shared" si="5"/>
        <v>4.375459699749412</v>
      </c>
      <c r="F36" s="14">
        <f t="shared" si="3"/>
        <v>16.424888566318913</v>
      </c>
      <c r="G36" s="14">
        <f t="shared" si="6"/>
        <v>4.3760540619910895</v>
      </c>
      <c r="H36" s="18">
        <f t="shared" si="4"/>
        <v>3.9676662942277936</v>
      </c>
      <c r="I36" s="7">
        <f t="shared" si="1"/>
        <v>0.010722672797299548</v>
      </c>
    </row>
    <row r="38" spans="1:7" ht="12.75" customHeight="1">
      <c r="A38" s="72" t="s">
        <v>52</v>
      </c>
      <c r="B38" s="72"/>
      <c r="C38" s="72"/>
      <c r="D38" s="72"/>
      <c r="E38" s="72"/>
      <c r="F38" s="72"/>
      <c r="G38" s="72"/>
    </row>
    <row r="39" spans="1:7" ht="12.75">
      <c r="A39" s="72"/>
      <c r="B39" s="72"/>
      <c r="C39" s="72"/>
      <c r="D39" s="72"/>
      <c r="E39" s="72"/>
      <c r="F39" s="72"/>
      <c r="G39" s="72"/>
    </row>
    <row r="40" spans="1:15" ht="12.75" customHeight="1">
      <c r="A40" s="23"/>
      <c r="B40" s="23"/>
      <c r="C40" s="23"/>
      <c r="D40" s="23"/>
      <c r="E40" s="23"/>
      <c r="F40" s="23"/>
      <c r="G40" s="23"/>
      <c r="K40" s="71" t="s">
        <v>49</v>
      </c>
      <c r="L40" s="71"/>
      <c r="M40" s="71"/>
      <c r="N40" s="71"/>
      <c r="O40" s="71"/>
    </row>
    <row r="41" spans="1:15" ht="12.75">
      <c r="A41" s="23"/>
      <c r="B41" s="23"/>
      <c r="C41" s="23"/>
      <c r="D41" s="23"/>
      <c r="E41" s="23"/>
      <c r="F41" s="23"/>
      <c r="G41" s="23"/>
      <c r="K41" s="71"/>
      <c r="L41" s="71"/>
      <c r="M41" s="71"/>
      <c r="N41" s="71"/>
      <c r="O41" s="71"/>
    </row>
    <row r="42" spans="11:15" ht="12.75">
      <c r="K42" s="71"/>
      <c r="L42" s="71"/>
      <c r="M42" s="71"/>
      <c r="N42" s="71"/>
      <c r="O42" s="71"/>
    </row>
    <row r="43" spans="11:15" ht="12.75">
      <c r="K43" s="71"/>
      <c r="L43" s="71"/>
      <c r="M43" s="71"/>
      <c r="N43" s="71"/>
      <c r="O43" s="71"/>
    </row>
  </sheetData>
  <sheetProtection/>
  <mergeCells count="3">
    <mergeCell ref="K15:N18"/>
    <mergeCell ref="K40:O43"/>
    <mergeCell ref="A38:G39"/>
  </mergeCells>
  <printOptions/>
  <pageMargins left="0.75" right="0.75" top="1" bottom="1" header="0" footer="0"/>
  <pageSetup orientation="portrait" paperSize="9"/>
  <drawing r:id="rId5"/>
  <legacyDrawing r:id="rId4"/>
  <oleObjects>
    <oleObject progId="Equation.DSMT4" shapeId="94835" r:id="rId2"/>
    <oleObject progId="Equation.DSMT4" shapeId="94836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D8" sqref="D8"/>
    </sheetView>
  </sheetViews>
  <sheetFormatPr defaultColWidth="11.421875" defaultRowHeight="12.75"/>
  <cols>
    <col min="9" max="9" width="13.8515625" style="0" customWidth="1"/>
    <col min="10" max="10" width="9.57421875" style="0" customWidth="1"/>
    <col min="11" max="11" width="13.421875" style="0" customWidth="1"/>
  </cols>
  <sheetData>
    <row r="1" spans="1:2" ht="15.75">
      <c r="A1" s="1" t="s">
        <v>0</v>
      </c>
      <c r="B1" s="1"/>
    </row>
    <row r="2" spans="1:5" ht="18">
      <c r="A2" s="2" t="s">
        <v>41</v>
      </c>
      <c r="B2" s="1"/>
      <c r="E2" s="20" t="s">
        <v>48</v>
      </c>
    </row>
    <row r="4" spans="1:9" ht="12.75">
      <c r="A4" t="s">
        <v>1</v>
      </c>
      <c r="F4" t="s">
        <v>2</v>
      </c>
      <c r="H4" s="4" t="s">
        <v>3</v>
      </c>
      <c r="I4" s="3">
        <v>1</v>
      </c>
    </row>
    <row r="5" spans="8:9" ht="12.75">
      <c r="H5" s="4" t="s">
        <v>4</v>
      </c>
      <c r="I5" s="3">
        <v>1.5</v>
      </c>
    </row>
    <row r="6" spans="8:9" ht="12.75">
      <c r="H6" s="9"/>
      <c r="I6" s="10"/>
    </row>
    <row r="7" spans="6:9" ht="12.75">
      <c r="F7" t="s">
        <v>5</v>
      </c>
      <c r="H7" s="5" t="s">
        <v>17</v>
      </c>
      <c r="I7" s="6">
        <v>1</v>
      </c>
    </row>
    <row r="8" spans="8:9" ht="12.75">
      <c r="H8" s="5" t="s">
        <v>6</v>
      </c>
      <c r="I8" s="6">
        <v>0</v>
      </c>
    </row>
    <row r="9" ht="12.75">
      <c r="A9" t="s">
        <v>16</v>
      </c>
    </row>
    <row r="10" spans="6:9" ht="12.75">
      <c r="F10" t="s">
        <v>7</v>
      </c>
      <c r="H10" s="8" t="s">
        <v>8</v>
      </c>
      <c r="I10" s="7">
        <v>20</v>
      </c>
    </row>
    <row r="11" spans="10:11" ht="12.75">
      <c r="J11" s="12" t="s">
        <v>25</v>
      </c>
      <c r="K11" s="12" t="s">
        <v>32</v>
      </c>
    </row>
    <row r="12" spans="6:11" ht="12.75">
      <c r="F12" t="s">
        <v>18</v>
      </c>
      <c r="H12" s="11" t="s">
        <v>19</v>
      </c>
      <c r="I12" s="11">
        <f>(I5-I4)/I10</f>
        <v>0.025</v>
      </c>
      <c r="J12">
        <f>($I$12)^2</f>
        <v>0.0006250000000000001</v>
      </c>
      <c r="K12">
        <f>($I$12)^4</f>
        <v>3.906250000000002E-07</v>
      </c>
    </row>
    <row r="13" ht="12.75">
      <c r="A13" t="s">
        <v>9</v>
      </c>
    </row>
    <row r="15" spans="1:14" ht="12.75" customHeight="1">
      <c r="A15" t="s">
        <v>10</v>
      </c>
      <c r="B15" t="s">
        <v>11</v>
      </c>
      <c r="C15" t="s">
        <v>12</v>
      </c>
      <c r="D15" t="s">
        <v>13</v>
      </c>
      <c r="E15" s="16" t="s">
        <v>42</v>
      </c>
      <c r="F15" t="s">
        <v>43</v>
      </c>
      <c r="G15" t="s">
        <v>44</v>
      </c>
      <c r="H15" s="19" t="s">
        <v>15</v>
      </c>
      <c r="I15" s="7" t="s">
        <v>39</v>
      </c>
      <c r="K15" s="70" t="s">
        <v>20</v>
      </c>
      <c r="L15" s="70"/>
      <c r="M15" s="70"/>
      <c r="N15" s="70"/>
    </row>
    <row r="16" spans="1:14" ht="12.75">
      <c r="A16">
        <v>0</v>
      </c>
      <c r="B16" s="6">
        <f>I7</f>
        <v>1</v>
      </c>
      <c r="C16" s="6">
        <f>I8</f>
        <v>0</v>
      </c>
      <c r="D16" s="7">
        <f aca="true" t="shared" si="0" ref="D16:D36">(2*C16/B16)+B16*B16*EXP(B16)</f>
        <v>2.718281828459045</v>
      </c>
      <c r="E16" s="24">
        <f>C16+$I$12*D16</f>
        <v>0.06795704571147614</v>
      </c>
      <c r="F16" s="7">
        <f>(2*E16/(B16+$I$12))+(B16+$I$12)^2*EXP(B16+$I$12)</f>
        <v>3.0607912818403644</v>
      </c>
      <c r="G16" s="7">
        <f>C16+$I$12*F16</f>
        <v>0.07651978204600912</v>
      </c>
      <c r="H16" s="18">
        <f>B16*B16*(EXP(B16)-EXP(1))</f>
        <v>0</v>
      </c>
      <c r="I16" s="7">
        <f aca="true" t="shared" si="1" ref="I16:I36">ABS(C16-H16)</f>
        <v>0</v>
      </c>
      <c r="K16" s="70"/>
      <c r="L16" s="70"/>
      <c r="M16" s="70"/>
      <c r="N16" s="70"/>
    </row>
    <row r="17" spans="1:14" ht="12.75">
      <c r="A17">
        <v>1</v>
      </c>
      <c r="B17">
        <f aca="true" t="shared" si="2" ref="B17:B36">$I$7+A17*$I$12</f>
        <v>1.025</v>
      </c>
      <c r="C17" s="7">
        <f>G16</f>
        <v>0.07651978204600912</v>
      </c>
      <c r="D17" s="21">
        <f t="shared" si="0"/>
        <v>3.0774990600540875</v>
      </c>
      <c r="E17" s="25">
        <f>C17+($I$12/2)*(3*D17-D16)</f>
        <v>0.15794747394229935</v>
      </c>
      <c r="F17" s="21">
        <f aca="true" t="shared" si="3" ref="F17:F36">(2*E17/(B17+$I$12))+(B17+$I$12)^2*EXP(B17+$I$12)</f>
        <v>3.451412688983302</v>
      </c>
      <c r="G17" s="21">
        <f>C17+($I$12/2)*(F17+D17)</f>
        <v>0.1581311789089765</v>
      </c>
      <c r="H17" s="18">
        <f aca="true" t="shared" si="4" ref="H17:H36">B17*B17*(EXP(B17)-EXP(1))</f>
        <v>0.07229732223221261</v>
      </c>
      <c r="I17" s="7">
        <f t="shared" si="1"/>
        <v>0.004222459813796514</v>
      </c>
      <c r="K17" s="70"/>
      <c r="L17" s="70"/>
      <c r="M17" s="70"/>
      <c r="N17" s="70"/>
    </row>
    <row r="18" spans="1:14" ht="12.75">
      <c r="A18">
        <v>2</v>
      </c>
      <c r="B18">
        <f t="shared" si="2"/>
        <v>1.05</v>
      </c>
      <c r="C18" s="21">
        <f>G17</f>
        <v>0.1581311789089765</v>
      </c>
      <c r="D18">
        <f t="shared" si="0"/>
        <v>3.451762603205546</v>
      </c>
      <c r="E18" s="16">
        <f>C18+($I$12/12)*(23*D18-16*D17+5*D16)</f>
        <v>0.2492602706905544</v>
      </c>
      <c r="F18">
        <f t="shared" si="3"/>
        <v>3.849713084173313</v>
      </c>
      <c r="G18">
        <f>C18+($I$12/12)*(5*F18+8*D18-D17)</f>
        <v>0.24935027721409492</v>
      </c>
      <c r="H18" s="18">
        <f t="shared" si="4"/>
        <v>0.15365464178854094</v>
      </c>
      <c r="I18" s="7">
        <f t="shared" si="1"/>
        <v>0.004476537120435553</v>
      </c>
      <c r="K18" s="70"/>
      <c r="L18" s="70"/>
      <c r="M18" s="70"/>
      <c r="N18" s="70"/>
    </row>
    <row r="19" spans="1:14" ht="12.75">
      <c r="A19">
        <v>3</v>
      </c>
      <c r="B19">
        <f t="shared" si="2"/>
        <v>1.075</v>
      </c>
      <c r="C19">
        <f aca="true" t="shared" si="5" ref="C19:C36">G18</f>
        <v>0.24935027721409492</v>
      </c>
      <c r="D19">
        <f t="shared" si="0"/>
        <v>3.849880538170598</v>
      </c>
      <c r="E19" s="16">
        <f aca="true" t="shared" si="6" ref="E19:E36">C19+($I$12/12)*(23*D19-16*D18+5*D17)</f>
        <v>0.3508222481034813</v>
      </c>
      <c r="F19">
        <f t="shared" si="3"/>
        <v>4.2728995218906025</v>
      </c>
      <c r="G19">
        <f aca="true" t="shared" si="7" ref="G19:G36">C19+($I$12/12)*(5*F19+8*D19-D18)</f>
        <v>0.3508331507799538</v>
      </c>
      <c r="H19" s="18">
        <f t="shared" si="4"/>
        <v>0.2446586076662746</v>
      </c>
      <c r="I19" s="7">
        <f t="shared" si="1"/>
        <v>0.004691669547820326</v>
      </c>
      <c r="J19" s="13"/>
      <c r="K19" s="13"/>
      <c r="L19" s="13"/>
      <c r="M19" s="13"/>
      <c r="N19" s="13"/>
    </row>
    <row r="20" spans="1:9" ht="12.75">
      <c r="A20">
        <v>4</v>
      </c>
      <c r="B20">
        <f t="shared" si="2"/>
        <v>1.1</v>
      </c>
      <c r="C20">
        <f t="shared" si="5"/>
        <v>0.3508331507799538</v>
      </c>
      <c r="D20">
        <f t="shared" si="0"/>
        <v>4.272919344938737</v>
      </c>
      <c r="E20" s="16">
        <f t="shared" si="6"/>
        <v>0.4632037119026394</v>
      </c>
      <c r="F20">
        <f t="shared" si="3"/>
        <v>4.721872715016575</v>
      </c>
      <c r="G20">
        <f t="shared" si="7"/>
        <v>0.46321406285583333</v>
      </c>
      <c r="H20" s="18">
        <f t="shared" si="4"/>
        <v>0.3459198765397399</v>
      </c>
      <c r="I20" s="7">
        <f t="shared" si="1"/>
        <v>0.004913274240213927</v>
      </c>
    </row>
    <row r="21" spans="1:9" ht="12.75">
      <c r="A21" s="27">
        <v>5</v>
      </c>
      <c r="B21" s="27">
        <f t="shared" si="2"/>
        <v>1.125</v>
      </c>
      <c r="C21" s="28">
        <f t="shared" si="5"/>
        <v>0.46321406285583333</v>
      </c>
      <c r="D21" s="27">
        <f t="shared" si="0"/>
        <v>4.721891116711142</v>
      </c>
      <c r="E21" s="29">
        <f t="shared" si="6"/>
        <v>0.5871436229728947</v>
      </c>
      <c r="F21" s="28">
        <f t="shared" si="3"/>
        <v>5.197829467365403</v>
      </c>
      <c r="G21" s="28">
        <f t="shared" si="7"/>
        <v>0.5871543897841196</v>
      </c>
      <c r="H21" s="30">
        <f t="shared" si="4"/>
        <v>0.4580740102684041</v>
      </c>
      <c r="I21" s="31">
        <f t="shared" si="1"/>
        <v>0.0051400525874292224</v>
      </c>
    </row>
    <row r="22" spans="1:9" ht="12.75">
      <c r="A22" s="14">
        <v>6</v>
      </c>
      <c r="B22" s="14">
        <f t="shared" si="2"/>
        <v>1.15</v>
      </c>
      <c r="C22" s="14">
        <f t="shared" si="5"/>
        <v>0.5871543897841196</v>
      </c>
      <c r="D22" s="14">
        <f t="shared" si="0"/>
        <v>5.19784819225449</v>
      </c>
      <c r="E22" s="17">
        <f t="shared" si="6"/>
        <v>0.7233311549490543</v>
      </c>
      <c r="F22" s="14">
        <f t="shared" si="3"/>
        <v>5.701863067707013</v>
      </c>
      <c r="G22" s="14">
        <f t="shared" si="7"/>
        <v>0.7233423267838276</v>
      </c>
      <c r="H22" s="18">
        <f t="shared" si="4"/>
        <v>0.5817824049276299</v>
      </c>
      <c r="I22" s="7">
        <f t="shared" si="1"/>
        <v>0.005371984856489709</v>
      </c>
    </row>
    <row r="23" spans="1:9" ht="12.75">
      <c r="A23" s="14">
        <v>7</v>
      </c>
      <c r="B23" s="14">
        <f t="shared" si="2"/>
        <v>1.175</v>
      </c>
      <c r="C23" s="14">
        <f t="shared" si="5"/>
        <v>0.7233423267838276</v>
      </c>
      <c r="D23" s="14">
        <f t="shared" si="0"/>
        <v>5.701882083595992</v>
      </c>
      <c r="E23" s="17">
        <f t="shared" si="6"/>
        <v>0.8724822693467269</v>
      </c>
      <c r="F23" s="14">
        <f t="shared" si="3"/>
        <v>6.235105484318506</v>
      </c>
      <c r="G23" s="14">
        <f t="shared" si="7"/>
        <v>0.8724938599048817</v>
      </c>
      <c r="H23" s="18">
        <f t="shared" si="4"/>
        <v>0.7177332524200158</v>
      </c>
      <c r="I23" s="7">
        <f t="shared" si="1"/>
        <v>0.00560907436381175</v>
      </c>
    </row>
    <row r="24" spans="1:9" ht="12.75">
      <c r="A24" s="14">
        <v>8</v>
      </c>
      <c r="B24" s="14">
        <f t="shared" si="2"/>
        <v>1.2</v>
      </c>
      <c r="C24" s="14">
        <f t="shared" si="5"/>
        <v>0.8724938599048817</v>
      </c>
      <c r="D24" s="14">
        <f t="shared" si="0"/>
        <v>6.235124801915431</v>
      </c>
      <c r="E24" s="17">
        <f t="shared" si="6"/>
        <v>1.035341772546114</v>
      </c>
      <c r="F24" s="14">
        <f t="shared" si="3"/>
        <v>6.798730642348974</v>
      </c>
      <c r="G24" s="14">
        <f t="shared" si="7"/>
        <v>1.0353537964537824</v>
      </c>
      <c r="H24" s="18">
        <f t="shared" si="4"/>
        <v>0.866642535759603</v>
      </c>
      <c r="I24" s="7">
        <f t="shared" si="1"/>
        <v>0.005851324145278669</v>
      </c>
    </row>
    <row r="25" spans="1:9" ht="12.75">
      <c r="A25" s="14">
        <v>9</v>
      </c>
      <c r="B25" s="14">
        <f t="shared" si="2"/>
        <v>1.225</v>
      </c>
      <c r="C25" s="14">
        <f t="shared" si="5"/>
        <v>1.0353537964537824</v>
      </c>
      <c r="D25" s="14">
        <f t="shared" si="0"/>
        <v>6.798750273218639</v>
      </c>
      <c r="E25" s="17">
        <f t="shared" si="6"/>
        <v>1.212684358685786</v>
      </c>
      <c r="F25" s="14">
        <f t="shared" si="3"/>
        <v>7.393955844931385</v>
      </c>
      <c r="G25" s="14">
        <f t="shared" si="7"/>
        <v>1.2126968310548045</v>
      </c>
      <c r="H25" s="18">
        <f t="shared" si="4"/>
        <v>1.0292550591566185</v>
      </c>
      <c r="I25" s="7">
        <f t="shared" si="1"/>
        <v>0.006098737297163925</v>
      </c>
    </row>
    <row r="26" spans="1:9" ht="12.75">
      <c r="A26" s="14">
        <v>10</v>
      </c>
      <c r="B26" s="14">
        <f t="shared" si="2"/>
        <v>1.25</v>
      </c>
      <c r="C26" s="14">
        <f t="shared" si="5"/>
        <v>1.2126968310548045</v>
      </c>
      <c r="D26" s="14">
        <f t="shared" si="0"/>
        <v>7.393975800721815</v>
      </c>
      <c r="E26" s="17">
        <f t="shared" si="6"/>
        <v>1.4053157124187226</v>
      </c>
      <c r="F26" s="14">
        <f t="shared" si="3"/>
        <v>8.022043283590454</v>
      </c>
      <c r="G26" s="14">
        <f t="shared" si="7"/>
        <v>1.4053286488683632</v>
      </c>
      <c r="H26" s="18">
        <f t="shared" si="4"/>
        <v>1.2063455140668693</v>
      </c>
      <c r="I26" s="7">
        <f t="shared" si="1"/>
        <v>0.006351316987935229</v>
      </c>
    </row>
    <row r="27" spans="1:9" ht="12.75">
      <c r="A27" s="14">
        <v>11</v>
      </c>
      <c r="B27" s="14">
        <f t="shared" si="2"/>
        <v>1.275</v>
      </c>
      <c r="C27" s="14">
        <f t="shared" si="5"/>
        <v>1.4053286488683632</v>
      </c>
      <c r="D27" s="14">
        <f t="shared" si="0"/>
        <v>8.022063576060479</v>
      </c>
      <c r="E27" s="17">
        <f t="shared" si="6"/>
        <v>1.614073650543228</v>
      </c>
      <c r="F27" s="14">
        <f t="shared" si="3"/>
        <v>8.684301599881486</v>
      </c>
      <c r="G27" s="14">
        <f t="shared" si="7"/>
        <v>1.6140870672166328</v>
      </c>
      <c r="H27" s="18">
        <f t="shared" si="4"/>
        <v>1.3987195824076442</v>
      </c>
      <c r="I27" s="7">
        <f t="shared" si="1"/>
        <v>0.006609066460719015</v>
      </c>
    </row>
    <row r="28" spans="1:9" ht="12.75">
      <c r="A28" s="14">
        <v>12</v>
      </c>
      <c r="B28" s="14">
        <f t="shared" si="2"/>
        <v>1.3</v>
      </c>
      <c r="C28" s="14">
        <f t="shared" si="5"/>
        <v>1.6140870672166328</v>
      </c>
      <c r="D28" s="14">
        <f t="shared" si="0"/>
        <v>8.684322240917497</v>
      </c>
      <c r="E28" s="17">
        <f t="shared" si="6"/>
        <v>1.839829303316099</v>
      </c>
      <c r="F28" s="14">
        <f t="shared" si="3"/>
        <v>9.382087499065829</v>
      </c>
      <c r="G28" s="14">
        <f t="shared" si="7"/>
        <v>1.8398432168970675</v>
      </c>
      <c r="H28" s="18">
        <f t="shared" si="4"/>
        <v>1.607215078180737</v>
      </c>
      <c r="I28" s="7">
        <f t="shared" si="1"/>
        <v>0.006871989035895698</v>
      </c>
    </row>
    <row r="29" spans="1:9" ht="12.75">
      <c r="A29" s="14">
        <v>13</v>
      </c>
      <c r="B29" s="14">
        <f t="shared" si="2"/>
        <v>1.325</v>
      </c>
      <c r="C29" s="14">
        <f t="shared" si="5"/>
        <v>1.8398432168970675</v>
      </c>
      <c r="D29" s="14">
        <f t="shared" si="0"/>
        <v>9.38210850069748</v>
      </c>
      <c r="E29" s="17">
        <f t="shared" si="6"/>
        <v>2.083488336775535</v>
      </c>
      <c r="F29" s="14">
        <f t="shared" si="3"/>
        <v>10.116807417510842</v>
      </c>
      <c r="G29" s="14">
        <f t="shared" si="7"/>
        <v>2.083502764505852</v>
      </c>
      <c r="H29" s="18">
        <f t="shared" si="4"/>
        <v>1.8327031287833069</v>
      </c>
      <c r="I29" s="7">
        <f t="shared" si="1"/>
        <v>0.0071400881137606564</v>
      </c>
    </row>
    <row r="30" spans="1:9" ht="12.75">
      <c r="A30" s="14">
        <v>14</v>
      </c>
      <c r="B30" s="14">
        <f t="shared" si="2"/>
        <v>1.35</v>
      </c>
      <c r="C30" s="14">
        <f t="shared" si="5"/>
        <v>2.083502764505852</v>
      </c>
      <c r="D30" s="14">
        <f t="shared" si="0"/>
        <v>10.116828791926128</v>
      </c>
      <c r="E30" s="17">
        <f t="shared" si="6"/>
        <v>2.3459922174386203</v>
      </c>
      <c r="F30" s="14">
        <f t="shared" si="3"/>
        <v>10.889919245546073</v>
      </c>
      <c r="G30" s="14">
        <f t="shared" si="7"/>
        <v>2.3460071771359394</v>
      </c>
      <c r="H30" s="18">
        <f t="shared" si="4"/>
        <v>2.0760893973286265</v>
      </c>
      <c r="I30" s="7">
        <f t="shared" si="1"/>
        <v>0.007413367177225627</v>
      </c>
    </row>
    <row r="31" spans="1:9" ht="12.75">
      <c r="A31" s="14">
        <v>15</v>
      </c>
      <c r="B31" s="14">
        <f t="shared" si="2"/>
        <v>1.375</v>
      </c>
      <c r="C31" s="14">
        <f t="shared" si="5"/>
        <v>2.3460071771359394</v>
      </c>
      <c r="D31" s="14">
        <f t="shared" si="0"/>
        <v>10.88994100510581</v>
      </c>
      <c r="E31" s="17">
        <f t="shared" si="6"/>
        <v>2.628319520781987</v>
      </c>
      <c r="F31" s="14">
        <f t="shared" si="3"/>
        <v>11.702934107561259</v>
      </c>
      <c r="G31" s="14">
        <f t="shared" si="7"/>
        <v>2.6283350308582865</v>
      </c>
      <c r="H31" s="18">
        <f t="shared" si="4"/>
        <v>2.338315347341334</v>
      </c>
      <c r="I31" s="7">
        <f t="shared" si="1"/>
        <v>0.007691829794605365</v>
      </c>
    </row>
    <row r="32" spans="1:9" ht="12.75">
      <c r="A32" s="14">
        <v>16</v>
      </c>
      <c r="B32" s="14">
        <f t="shared" si="2"/>
        <v>1.4</v>
      </c>
      <c r="C32" s="14">
        <f t="shared" si="5"/>
        <v>2.6283350308582865</v>
      </c>
      <c r="D32" s="14">
        <f t="shared" si="0"/>
        <v>11.702956264813114</v>
      </c>
      <c r="E32" s="17">
        <f t="shared" si="6"/>
        <v>2.9314872849596183</v>
      </c>
      <c r="F32" s="14">
        <f t="shared" si="3"/>
        <v>12.557418201187984</v>
      </c>
      <c r="G32" s="14">
        <f t="shared" si="7"/>
        <v>2.9315033644402426</v>
      </c>
      <c r="H32" s="18">
        <f t="shared" si="4"/>
        <v>2.6203595512358335</v>
      </c>
      <c r="I32" s="7">
        <f t="shared" si="1"/>
        <v>0.00797547962245293</v>
      </c>
    </row>
    <row r="33" spans="1:9" ht="12.75">
      <c r="A33" s="14">
        <v>17</v>
      </c>
      <c r="B33" s="14">
        <f t="shared" si="2"/>
        <v>1.425</v>
      </c>
      <c r="C33" s="14">
        <f t="shared" si="5"/>
        <v>2.9315033644402426</v>
      </c>
      <c r="D33" s="14">
        <f t="shared" si="0"/>
        <v>12.557440768880092</v>
      </c>
      <c r="E33" s="17">
        <f t="shared" si="6"/>
        <v>3.2565524112584954</v>
      </c>
      <c r="F33" s="14">
        <f t="shared" si="3"/>
        <v>13.454994697464501</v>
      </c>
      <c r="G33" s="14">
        <f t="shared" si="7"/>
        <v>3.2565690798018054</v>
      </c>
      <c r="H33" s="18">
        <f t="shared" si="4"/>
        <v>2.9232390440317686</v>
      </c>
      <c r="I33" s="7">
        <f t="shared" si="1"/>
        <v>0.008264320408474024</v>
      </c>
    </row>
    <row r="34" spans="1:9" ht="12.75">
      <c r="A34" s="14">
        <v>18</v>
      </c>
      <c r="B34" s="14">
        <f t="shared" si="2"/>
        <v>1.45</v>
      </c>
      <c r="C34" s="14">
        <f t="shared" si="5"/>
        <v>3.2565690798018054</v>
      </c>
      <c r="D34" s="14">
        <f t="shared" si="0"/>
        <v>13.455017688558723</v>
      </c>
      <c r="E34" s="17">
        <f t="shared" si="6"/>
        <v>3.6046131128410446</v>
      </c>
      <c r="F34" s="14">
        <f t="shared" si="3"/>
        <v>14.397345703942737</v>
      </c>
      <c r="G34" s="14">
        <f t="shared" si="7"/>
        <v>3.6046303907586874</v>
      </c>
      <c r="H34" s="18">
        <f t="shared" si="4"/>
        <v>3.248010723807295</v>
      </c>
      <c r="I34" s="7">
        <f t="shared" si="1"/>
        <v>0.008558355994510602</v>
      </c>
    </row>
    <row r="35" spans="1:9" ht="12.75">
      <c r="A35" s="14">
        <v>19</v>
      </c>
      <c r="B35" s="14">
        <f t="shared" si="2"/>
        <v>1.475</v>
      </c>
      <c r="C35" s="14">
        <f t="shared" si="5"/>
        <v>3.6046303907586874</v>
      </c>
      <c r="D35" s="14">
        <f t="shared" si="0"/>
        <v>14.397369131627679</v>
      </c>
      <c r="E35" s="17">
        <f t="shared" si="6"/>
        <v>3.976810413373057</v>
      </c>
      <c r="F35" s="14">
        <f t="shared" si="3"/>
        <v>15.386214292758055</v>
      </c>
      <c r="G35" s="14">
        <f t="shared" si="7"/>
        <v>3.9768283216508813</v>
      </c>
      <c r="H35" s="18">
        <f t="shared" si="4"/>
        <v>3.595772800439096</v>
      </c>
      <c r="I35" s="7">
        <f t="shared" si="1"/>
        <v>0.008857590319591324</v>
      </c>
    </row>
    <row r="36" spans="1:9" ht="12.75">
      <c r="A36" s="14">
        <v>20</v>
      </c>
      <c r="B36" s="14">
        <f t="shared" si="2"/>
        <v>1.5</v>
      </c>
      <c r="C36" s="14">
        <f t="shared" si="5"/>
        <v>3.9768283216508813</v>
      </c>
      <c r="D36" s="14">
        <f t="shared" si="0"/>
        <v>15.38623817046182</v>
      </c>
      <c r="E36" s="17">
        <f t="shared" si="6"/>
        <v>4.374329697187074</v>
      </c>
      <c r="F36" s="14">
        <f t="shared" si="3"/>
        <v>16.423406595745355</v>
      </c>
      <c r="G36" s="14">
        <f t="shared" si="7"/>
        <v>4.374348257506702</v>
      </c>
      <c r="H36" s="18">
        <f t="shared" si="4"/>
        <v>3.9676662942277936</v>
      </c>
      <c r="I36" s="7">
        <f t="shared" si="1"/>
        <v>0.009162027423087693</v>
      </c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15" ht="12.75" customHeight="1">
      <c r="A40" s="23"/>
      <c r="B40" s="23"/>
      <c r="C40" s="23"/>
      <c r="D40" s="23"/>
      <c r="E40" s="23"/>
      <c r="F40" s="23"/>
      <c r="G40" s="23"/>
      <c r="K40" s="71" t="s">
        <v>50</v>
      </c>
      <c r="L40" s="71"/>
      <c r="M40" s="71"/>
      <c r="N40" s="71"/>
      <c r="O40" s="71"/>
    </row>
    <row r="41" spans="1:15" ht="12.75">
      <c r="A41" s="23"/>
      <c r="B41" s="23"/>
      <c r="C41" s="23"/>
      <c r="D41" s="23"/>
      <c r="E41" s="23"/>
      <c r="F41" s="23"/>
      <c r="G41" s="23"/>
      <c r="K41" s="71"/>
      <c r="L41" s="71"/>
      <c r="M41" s="71"/>
      <c r="N41" s="71"/>
      <c r="O41" s="71"/>
    </row>
    <row r="42" spans="11:15" ht="12.75">
      <c r="K42" s="71"/>
      <c r="L42" s="71"/>
      <c r="M42" s="71"/>
      <c r="N42" s="71"/>
      <c r="O42" s="71"/>
    </row>
    <row r="43" spans="11:15" ht="12.75">
      <c r="K43" s="71"/>
      <c r="L43" s="71"/>
      <c r="M43" s="71"/>
      <c r="N43" s="71"/>
      <c r="O43" s="71"/>
    </row>
  </sheetData>
  <sheetProtection/>
  <mergeCells count="2">
    <mergeCell ref="K15:N18"/>
    <mergeCell ref="K40:O43"/>
  </mergeCells>
  <printOptions/>
  <pageMargins left="0.75" right="0.75" top="1" bottom="1" header="0" footer="0"/>
  <pageSetup orientation="portrait" paperSize="9"/>
  <drawing r:id="rId5"/>
  <legacyDrawing r:id="rId4"/>
  <oleObjects>
    <oleObject progId="Equation.DSMT4" shapeId="131808" r:id="rId2"/>
    <oleObject progId="Equation.DSMT4" shapeId="13180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E11" sqref="E11"/>
    </sheetView>
  </sheetViews>
  <sheetFormatPr defaultColWidth="11.421875" defaultRowHeight="12.75"/>
  <cols>
    <col min="9" max="9" width="13.8515625" style="0" customWidth="1"/>
    <col min="10" max="10" width="9.57421875" style="0" customWidth="1"/>
    <col min="11" max="11" width="13.421875" style="0" customWidth="1"/>
  </cols>
  <sheetData>
    <row r="1" spans="1:2" ht="15.75">
      <c r="A1" s="1" t="s">
        <v>0</v>
      </c>
      <c r="B1" s="1"/>
    </row>
    <row r="2" spans="1:5" ht="18">
      <c r="A2" s="2" t="s">
        <v>41</v>
      </c>
      <c r="B2" s="1"/>
      <c r="E2" s="20" t="s">
        <v>51</v>
      </c>
    </row>
    <row r="4" spans="1:9" ht="12.75">
      <c r="A4" t="s">
        <v>1</v>
      </c>
      <c r="F4" t="s">
        <v>2</v>
      </c>
      <c r="H4" s="4" t="s">
        <v>3</v>
      </c>
      <c r="I4" s="3">
        <v>1</v>
      </c>
    </row>
    <row r="5" spans="8:9" ht="12.75">
      <c r="H5" s="4" t="s">
        <v>4</v>
      </c>
      <c r="I5" s="3">
        <v>1.5</v>
      </c>
    </row>
    <row r="6" spans="8:9" ht="12.75">
      <c r="H6" s="9"/>
      <c r="I6" s="10"/>
    </row>
    <row r="7" spans="6:9" ht="12.75">
      <c r="F7" t="s">
        <v>5</v>
      </c>
      <c r="H7" s="5" t="s">
        <v>17</v>
      </c>
      <c r="I7" s="6">
        <v>1</v>
      </c>
    </row>
    <row r="8" spans="8:9" ht="12.75">
      <c r="H8" s="5" t="s">
        <v>6</v>
      </c>
      <c r="I8" s="6">
        <v>0</v>
      </c>
    </row>
    <row r="9" ht="12.75">
      <c r="A9" t="s">
        <v>16</v>
      </c>
    </row>
    <row r="10" spans="6:9" ht="12.75">
      <c r="F10" t="s">
        <v>7</v>
      </c>
      <c r="H10" s="8" t="s">
        <v>8</v>
      </c>
      <c r="I10" s="7">
        <v>20</v>
      </c>
    </row>
    <row r="11" spans="10:11" ht="12.75">
      <c r="J11" s="12" t="s">
        <v>25</v>
      </c>
      <c r="K11" s="12" t="s">
        <v>32</v>
      </c>
    </row>
    <row r="12" spans="6:11" ht="12.75">
      <c r="F12" t="s">
        <v>18</v>
      </c>
      <c r="H12" s="11" t="s">
        <v>19</v>
      </c>
      <c r="I12" s="11">
        <f>(I5-I4)/I10</f>
        <v>0.025</v>
      </c>
      <c r="J12">
        <f>($I$12)^2</f>
        <v>0.0006250000000000001</v>
      </c>
      <c r="K12">
        <f>($I$12)^4</f>
        <v>3.906250000000002E-07</v>
      </c>
    </row>
    <row r="13" ht="12.75">
      <c r="A13" t="s">
        <v>9</v>
      </c>
    </row>
    <row r="15" spans="1:14" ht="12.75" customHeight="1">
      <c r="A15" t="s">
        <v>10</v>
      </c>
      <c r="B15" t="s">
        <v>11</v>
      </c>
      <c r="C15" t="s">
        <v>12</v>
      </c>
      <c r="D15" t="s">
        <v>13</v>
      </c>
      <c r="E15" s="16" t="s">
        <v>42</v>
      </c>
      <c r="F15" t="s">
        <v>43</v>
      </c>
      <c r="G15" t="s">
        <v>44</v>
      </c>
      <c r="H15" s="19" t="s">
        <v>15</v>
      </c>
      <c r="I15" s="7" t="s">
        <v>39</v>
      </c>
      <c r="K15" s="70" t="s">
        <v>20</v>
      </c>
      <c r="L15" s="70"/>
      <c r="M15" s="70"/>
      <c r="N15" s="70"/>
    </row>
    <row r="16" spans="1:14" ht="12.75">
      <c r="A16">
        <v>0</v>
      </c>
      <c r="B16" s="6">
        <f>I7</f>
        <v>1</v>
      </c>
      <c r="C16" s="6">
        <f>I8</f>
        <v>0</v>
      </c>
      <c r="D16" s="7">
        <f aca="true" t="shared" si="0" ref="D16:D36">(2*C16/B16)+B16*B16*EXP(B16)</f>
        <v>2.718281828459045</v>
      </c>
      <c r="E16" s="24">
        <f>C16+$I$12*D16</f>
        <v>0.06795704571147614</v>
      </c>
      <c r="F16" s="7">
        <f>(2*E16/(B16+$I$12))+(B16+$I$12)^2*EXP(B16+$I$12)</f>
        <v>3.0607912818403644</v>
      </c>
      <c r="G16" s="7">
        <f>C16+$I$12*F16</f>
        <v>0.07651978204600912</v>
      </c>
      <c r="H16" s="18">
        <f>B16*B16*(EXP(B16)-EXP(1))</f>
        <v>0</v>
      </c>
      <c r="I16" s="7">
        <f aca="true" t="shared" si="1" ref="I16:I36">ABS(C16-H16)</f>
        <v>0</v>
      </c>
      <c r="K16" s="70"/>
      <c r="L16" s="70"/>
      <c r="M16" s="70"/>
      <c r="N16" s="70"/>
    </row>
    <row r="17" spans="1:14" ht="12.75">
      <c r="A17">
        <v>1</v>
      </c>
      <c r="B17">
        <f aca="true" t="shared" si="2" ref="B17:B36">$I$7+A17*$I$12</f>
        <v>1.025</v>
      </c>
      <c r="C17" s="7">
        <f>G16</f>
        <v>0.07651978204600912</v>
      </c>
      <c r="D17" s="21">
        <f t="shared" si="0"/>
        <v>3.0774990600540875</v>
      </c>
      <c r="E17" s="25">
        <f>C17+($I$12/2)*(3*D17-D16)</f>
        <v>0.15794747394229935</v>
      </c>
      <c r="F17" s="21">
        <f aca="true" t="shared" si="3" ref="F17:F36">(2*E17/(B17+$I$12))+(B17+$I$12)^2*EXP(B17+$I$12)</f>
        <v>3.451412688983302</v>
      </c>
      <c r="G17" s="21">
        <f>C17+($I$12/2)*(F17+D17)</f>
        <v>0.1581311789089765</v>
      </c>
      <c r="H17" s="18">
        <f aca="true" t="shared" si="4" ref="H17:H36">B17*B17*(EXP(B17)-EXP(1))</f>
        <v>0.07229732223221261</v>
      </c>
      <c r="I17" s="7">
        <f t="shared" si="1"/>
        <v>0.004222459813796514</v>
      </c>
      <c r="K17" s="70"/>
      <c r="L17" s="70"/>
      <c r="M17" s="70"/>
      <c r="N17" s="70"/>
    </row>
    <row r="18" spans="1:14" ht="12.75">
      <c r="A18">
        <v>2</v>
      </c>
      <c r="B18">
        <f t="shared" si="2"/>
        <v>1.05</v>
      </c>
      <c r="C18" s="21">
        <f>G17</f>
        <v>0.1581311789089765</v>
      </c>
      <c r="D18" s="22">
        <f t="shared" si="0"/>
        <v>3.451762603205546</v>
      </c>
      <c r="E18" s="26">
        <f>C18+($I$12/12)*(23*D18-16*D17+5*D16)</f>
        <v>0.2492602706905544</v>
      </c>
      <c r="F18" s="22">
        <f t="shared" si="3"/>
        <v>3.849713084173313</v>
      </c>
      <c r="G18" s="22">
        <f>C18+($I$12/12)*(5*F18+8*D18-D17)</f>
        <v>0.24935027721409492</v>
      </c>
      <c r="H18" s="18">
        <f t="shared" si="4"/>
        <v>0.15365464178854094</v>
      </c>
      <c r="I18" s="7">
        <f t="shared" si="1"/>
        <v>0.004476537120435553</v>
      </c>
      <c r="K18" s="70"/>
      <c r="L18" s="70"/>
      <c r="M18" s="70"/>
      <c r="N18" s="70"/>
    </row>
    <row r="19" spans="1:14" ht="12.75">
      <c r="A19">
        <v>3</v>
      </c>
      <c r="B19">
        <f t="shared" si="2"/>
        <v>1.075</v>
      </c>
      <c r="C19" s="22">
        <f aca="true" t="shared" si="5" ref="C19:C36">G18</f>
        <v>0.24935027721409492</v>
      </c>
      <c r="D19">
        <f t="shared" si="0"/>
        <v>3.849880538170598</v>
      </c>
      <c r="E19" s="16">
        <f>C19+($I$12/24)*(55*D19-59*D18+37*D17-9*D16)</f>
        <v>0.3509048238558923</v>
      </c>
      <c r="F19">
        <f t="shared" si="3"/>
        <v>4.273049659622259</v>
      </c>
      <c r="G19">
        <f>C19+($I$12/24)*(9*F19+19*D19-5*D18+D17)</f>
        <v>0.3508334680535408</v>
      </c>
      <c r="H19" s="18">
        <f t="shared" si="4"/>
        <v>0.2446586076662746</v>
      </c>
      <c r="I19" s="7">
        <f t="shared" si="1"/>
        <v>0.004691669547820326</v>
      </c>
      <c r="J19" s="13"/>
      <c r="K19" s="13"/>
      <c r="L19" s="13"/>
      <c r="M19" s="13"/>
      <c r="N19" s="13"/>
    </row>
    <row r="20" spans="1:9" ht="12.75">
      <c r="A20">
        <v>4</v>
      </c>
      <c r="B20">
        <f t="shared" si="2"/>
        <v>1.1</v>
      </c>
      <c r="C20">
        <f t="shared" si="5"/>
        <v>0.3508334680535408</v>
      </c>
      <c r="D20">
        <f t="shared" si="0"/>
        <v>4.272919921799804</v>
      </c>
      <c r="E20" s="16">
        <f aca="true" t="shared" si="6" ref="E20:E36">C20+($I$12/24)*(55*D20-59*D19+37*D18-9*D17)</f>
        <v>0.46321406047546</v>
      </c>
      <c r="F20">
        <f t="shared" si="3"/>
        <v>4.721891112479367</v>
      </c>
      <c r="G20">
        <f aca="true" t="shared" si="7" ref="G20:G36">C20+($I$12/24)*(9*F20+19*D20-5*D19+D18)</f>
        <v>0.4632135289273566</v>
      </c>
      <c r="H20" s="18">
        <f t="shared" si="4"/>
        <v>0.3459198765397399</v>
      </c>
      <c r="I20" s="7">
        <f t="shared" si="1"/>
        <v>0.004913591513800941</v>
      </c>
    </row>
    <row r="21" spans="1:9" ht="12.75">
      <c r="A21" s="27">
        <v>5</v>
      </c>
      <c r="B21" s="27">
        <f t="shared" si="2"/>
        <v>1.125</v>
      </c>
      <c r="C21" s="28">
        <f t="shared" si="5"/>
        <v>0.4632135289273566</v>
      </c>
      <c r="D21" s="27">
        <f t="shared" si="0"/>
        <v>4.721890167504961</v>
      </c>
      <c r="E21" s="29">
        <f t="shared" si="6"/>
        <v>0.5871524875836551</v>
      </c>
      <c r="F21" s="28">
        <f t="shared" si="3"/>
        <v>5.197844884079769</v>
      </c>
      <c r="G21" s="28">
        <f t="shared" si="7"/>
        <v>0.5871529019153605</v>
      </c>
      <c r="H21" s="30">
        <f t="shared" si="4"/>
        <v>0.4580740102684041</v>
      </c>
      <c r="I21" s="31">
        <f t="shared" si="1"/>
        <v>0.005139518658952513</v>
      </c>
    </row>
    <row r="22" spans="1:9" ht="12.75">
      <c r="A22" s="14">
        <v>6</v>
      </c>
      <c r="B22" s="14">
        <f t="shared" si="2"/>
        <v>1.15</v>
      </c>
      <c r="C22" s="14">
        <f t="shared" si="5"/>
        <v>0.5871529019153605</v>
      </c>
      <c r="D22" s="14">
        <f t="shared" si="0"/>
        <v>5.1978456046566475</v>
      </c>
      <c r="E22" s="17">
        <f t="shared" si="6"/>
        <v>0.7233394650782567</v>
      </c>
      <c r="F22" s="14">
        <f t="shared" si="3"/>
        <v>5.7018772126077835</v>
      </c>
      <c r="G22" s="14">
        <f t="shared" si="7"/>
        <v>0.7233398086718411</v>
      </c>
      <c r="H22" s="18">
        <f t="shared" si="4"/>
        <v>0.5817824049276299</v>
      </c>
      <c r="I22" s="7">
        <f t="shared" si="1"/>
        <v>0.005370496987730622</v>
      </c>
    </row>
    <row r="23" spans="1:9" ht="12.75">
      <c r="A23" s="14">
        <v>7</v>
      </c>
      <c r="B23" s="14">
        <f t="shared" si="2"/>
        <v>1.175</v>
      </c>
      <c r="C23" s="14">
        <f t="shared" si="5"/>
        <v>0.7233398086718411</v>
      </c>
      <c r="D23" s="14">
        <f t="shared" si="0"/>
        <v>5.70187779744793</v>
      </c>
      <c r="E23" s="17">
        <f t="shared" si="6"/>
        <v>0.8724898556368196</v>
      </c>
      <c r="F23" s="14">
        <f t="shared" si="3"/>
        <v>6.235118128135327</v>
      </c>
      <c r="G23" s="14">
        <f t="shared" si="7"/>
        <v>0.8724902289311645</v>
      </c>
      <c r="H23" s="18">
        <f t="shared" si="4"/>
        <v>0.7177332524200158</v>
      </c>
      <c r="I23" s="7">
        <f t="shared" si="1"/>
        <v>0.005606556251825268</v>
      </c>
    </row>
    <row r="24" spans="1:9" ht="12.75">
      <c r="A24" s="14">
        <v>8</v>
      </c>
      <c r="B24" s="14">
        <f t="shared" si="2"/>
        <v>1.2</v>
      </c>
      <c r="C24" s="14">
        <f t="shared" si="5"/>
        <v>0.8724902289311645</v>
      </c>
      <c r="D24" s="14">
        <f t="shared" si="0"/>
        <v>6.2351187502925685</v>
      </c>
      <c r="E24" s="17">
        <f t="shared" si="6"/>
        <v>1.035348580057638</v>
      </c>
      <c r="F24" s="14">
        <f t="shared" si="3"/>
        <v>6.798741756653503</v>
      </c>
      <c r="G24" s="14">
        <f t="shared" si="7"/>
        <v>1.035348967142474</v>
      </c>
      <c r="H24" s="18">
        <f t="shared" si="4"/>
        <v>0.866642535759603</v>
      </c>
      <c r="I24" s="7">
        <f t="shared" si="1"/>
        <v>0.005847693171561419</v>
      </c>
    </row>
    <row r="25" spans="1:9" ht="12.75">
      <c r="A25" s="14">
        <v>9</v>
      </c>
      <c r="B25" s="14">
        <f t="shared" si="2"/>
        <v>1.225</v>
      </c>
      <c r="C25" s="14">
        <f t="shared" si="5"/>
        <v>1.035348967142474</v>
      </c>
      <c r="D25" s="14">
        <f t="shared" si="0"/>
        <v>6.798742388628748</v>
      </c>
      <c r="E25" s="17">
        <f t="shared" si="6"/>
        <v>1.2126903141955816</v>
      </c>
      <c r="F25" s="14">
        <f t="shared" si="3"/>
        <v>7.393965373747058</v>
      </c>
      <c r="G25" s="14">
        <f t="shared" si="7"/>
        <v>1.2126907148441979</v>
      </c>
      <c r="H25" s="18">
        <f t="shared" si="4"/>
        <v>1.0292550591566185</v>
      </c>
      <c r="I25" s="7">
        <f t="shared" si="1"/>
        <v>0.006093907985855518</v>
      </c>
    </row>
    <row r="26" spans="1:9" ht="12.75">
      <c r="A26" s="14">
        <v>10</v>
      </c>
      <c r="B26" s="14">
        <f t="shared" si="2"/>
        <v>1.25</v>
      </c>
      <c r="C26" s="14">
        <f t="shared" si="5"/>
        <v>1.2126907148441979</v>
      </c>
      <c r="D26" s="14">
        <f t="shared" si="0"/>
        <v>7.393966014784844</v>
      </c>
      <c r="E26" s="17">
        <f t="shared" si="6"/>
        <v>1.4053207392898897</v>
      </c>
      <c r="F26" s="14">
        <f t="shared" si="3"/>
        <v>8.022051168878559</v>
      </c>
      <c r="G26" s="14">
        <f t="shared" si="7"/>
        <v>1.4053211540191644</v>
      </c>
      <c r="H26" s="18">
        <f t="shared" si="4"/>
        <v>1.2063455140668693</v>
      </c>
      <c r="I26" s="7">
        <f t="shared" si="1"/>
        <v>0.006345200777328586</v>
      </c>
    </row>
    <row r="27" spans="1:9" ht="12.75">
      <c r="A27" s="14">
        <v>11</v>
      </c>
      <c r="B27" s="14">
        <f t="shared" si="2"/>
        <v>1.275</v>
      </c>
      <c r="C27" s="14">
        <f t="shared" si="5"/>
        <v>1.4053211540191644</v>
      </c>
      <c r="D27" s="14">
        <f t="shared" si="0"/>
        <v>8.022051819434285</v>
      </c>
      <c r="E27" s="17">
        <f t="shared" si="6"/>
        <v>1.6140776694600085</v>
      </c>
      <c r="F27" s="14">
        <f t="shared" si="3"/>
        <v>8.684307782830379</v>
      </c>
      <c r="G27" s="14">
        <f t="shared" si="7"/>
        <v>1.61407809873732</v>
      </c>
      <c r="H27" s="18">
        <f t="shared" si="4"/>
        <v>1.3987195824076442</v>
      </c>
      <c r="I27" s="7">
        <f t="shared" si="1"/>
        <v>0.006601571611520196</v>
      </c>
    </row>
    <row r="28" spans="1:9" ht="12.75">
      <c r="A28" s="14">
        <v>12</v>
      </c>
      <c r="B28" s="14">
        <f t="shared" si="2"/>
        <v>1.3</v>
      </c>
      <c r="C28" s="14">
        <f t="shared" si="5"/>
        <v>1.61407809873732</v>
      </c>
      <c r="D28" s="14">
        <f t="shared" si="0"/>
        <v>8.684308443257017</v>
      </c>
      <c r="E28" s="17">
        <f t="shared" si="6"/>
        <v>1.8398322321559593</v>
      </c>
      <c r="F28" s="14">
        <f t="shared" si="3"/>
        <v>9.382091919956185</v>
      </c>
      <c r="G28" s="14">
        <f t="shared" si="7"/>
        <v>1.8398326764655517</v>
      </c>
      <c r="H28" s="18">
        <f t="shared" si="4"/>
        <v>1.607215078180737</v>
      </c>
      <c r="I28" s="7">
        <f t="shared" si="1"/>
        <v>0.006863020556582944</v>
      </c>
    </row>
    <row r="29" spans="1:9" ht="12.75">
      <c r="A29" s="14">
        <v>13</v>
      </c>
      <c r="B29" s="14">
        <f t="shared" si="2"/>
        <v>1.325</v>
      </c>
      <c r="C29" s="14">
        <f t="shared" si="5"/>
        <v>1.8398326764655517</v>
      </c>
      <c r="D29" s="14">
        <f t="shared" si="0"/>
        <v>9.382092590612174</v>
      </c>
      <c r="E29" s="17">
        <f t="shared" si="6"/>
        <v>2.0834900905462916</v>
      </c>
      <c r="F29" s="14">
        <f t="shared" si="3"/>
        <v>10.11681001568974</v>
      </c>
      <c r="G29" s="14">
        <f t="shared" si="7"/>
        <v>2.083490550388456</v>
      </c>
      <c r="H29" s="18">
        <f t="shared" si="4"/>
        <v>1.8327031287833069</v>
      </c>
      <c r="I29" s="7">
        <f t="shared" si="1"/>
        <v>0.00712954768224483</v>
      </c>
    </row>
    <row r="30" spans="1:9" ht="12.75">
      <c r="A30" s="14">
        <v>14</v>
      </c>
      <c r="B30" s="14">
        <f t="shared" si="2"/>
        <v>1.35</v>
      </c>
      <c r="C30" s="14">
        <f t="shared" si="5"/>
        <v>2.083490550388456</v>
      </c>
      <c r="D30" s="14">
        <f t="shared" si="0"/>
        <v>10.116810696937394</v>
      </c>
      <c r="E30" s="17">
        <f t="shared" si="6"/>
        <v>2.3459927082124556</v>
      </c>
      <c r="F30" s="14">
        <f t="shared" si="3"/>
        <v>10.889919959398924</v>
      </c>
      <c r="G30" s="14">
        <f t="shared" si="7"/>
        <v>2.345993184103661</v>
      </c>
      <c r="H30" s="18">
        <f t="shared" si="4"/>
        <v>2.0760893973286265</v>
      </c>
      <c r="I30" s="7">
        <f t="shared" si="1"/>
        <v>0.007401153059829468</v>
      </c>
    </row>
    <row r="31" spans="1:9" ht="12.75">
      <c r="A31" s="14">
        <v>15</v>
      </c>
      <c r="B31" s="14">
        <f t="shared" si="2"/>
        <v>1.375</v>
      </c>
      <c r="C31" s="14">
        <f t="shared" si="5"/>
        <v>2.345993184103661</v>
      </c>
      <c r="D31" s="14">
        <f t="shared" si="0"/>
        <v>10.889920651604314</v>
      </c>
      <c r="E31" s="17">
        <f t="shared" si="6"/>
        <v>2.628318657626857</v>
      </c>
      <c r="F31" s="14">
        <f t="shared" si="3"/>
        <v>11.7029328744825</v>
      </c>
      <c r="G31" s="14">
        <f t="shared" si="7"/>
        <v>2.6283191501002756</v>
      </c>
      <c r="H31" s="18">
        <f t="shared" si="4"/>
        <v>2.338315347341334</v>
      </c>
      <c r="I31" s="7">
        <f t="shared" si="1"/>
        <v>0.007677836762327139</v>
      </c>
    </row>
    <row r="32" spans="1:9" ht="12.75">
      <c r="A32" s="14">
        <v>16</v>
      </c>
      <c r="B32" s="14">
        <f t="shared" si="2"/>
        <v>1.4</v>
      </c>
      <c r="C32" s="14">
        <f t="shared" si="5"/>
        <v>2.6283191501002756</v>
      </c>
      <c r="D32" s="14">
        <f t="shared" si="0"/>
        <v>11.702933578015955</v>
      </c>
      <c r="E32" s="17">
        <f t="shared" si="6"/>
        <v>2.9314849738683977</v>
      </c>
      <c r="F32" s="14">
        <f t="shared" si="3"/>
        <v>12.557414957551183</v>
      </c>
      <c r="G32" s="14">
        <f t="shared" si="7"/>
        <v>2.931485483474421</v>
      </c>
      <c r="H32" s="18">
        <f t="shared" si="4"/>
        <v>2.6203595512358335</v>
      </c>
      <c r="I32" s="7">
        <f t="shared" si="1"/>
        <v>0.007959598864442086</v>
      </c>
    </row>
    <row r="33" spans="1:9" ht="12.75">
      <c r="A33" s="14">
        <v>17</v>
      </c>
      <c r="B33" s="14">
        <f t="shared" si="2"/>
        <v>1.425</v>
      </c>
      <c r="C33" s="14">
        <f t="shared" si="5"/>
        <v>2.931485483474421</v>
      </c>
      <c r="D33" s="14">
        <f t="shared" si="0"/>
        <v>12.557415672787709</v>
      </c>
      <c r="E33" s="17">
        <f t="shared" si="6"/>
        <v>3.256548555075781</v>
      </c>
      <c r="F33" s="14">
        <f t="shared" si="3"/>
        <v>13.45498937859179</v>
      </c>
      <c r="G33" s="14">
        <f t="shared" si="7"/>
        <v>3.2565490823825636</v>
      </c>
      <c r="H33" s="18">
        <f t="shared" si="4"/>
        <v>2.9232390440317686</v>
      </c>
      <c r="I33" s="7">
        <f t="shared" si="1"/>
        <v>0.008246439442652242</v>
      </c>
    </row>
    <row r="34" spans="1:9" ht="12.75">
      <c r="A34" s="14">
        <v>18</v>
      </c>
      <c r="B34" s="14">
        <f t="shared" si="2"/>
        <v>1.45</v>
      </c>
      <c r="C34" s="14">
        <f t="shared" si="5"/>
        <v>3.2565490823825636</v>
      </c>
      <c r="D34" s="14">
        <f t="shared" si="0"/>
        <v>13.454990105911492</v>
      </c>
      <c r="E34" s="17">
        <f t="shared" si="6"/>
        <v>3.6046076111875727</v>
      </c>
      <c r="F34" s="14">
        <f t="shared" si="3"/>
        <v>14.397338244073623</v>
      </c>
      <c r="G34" s="14">
        <f t="shared" si="7"/>
        <v>3.6046081567815826</v>
      </c>
      <c r="H34" s="18">
        <f t="shared" si="4"/>
        <v>3.248010723807295</v>
      </c>
      <c r="I34" s="7">
        <f t="shared" si="1"/>
        <v>0.008538358575268745</v>
      </c>
    </row>
    <row r="35" spans="1:9" ht="12.75">
      <c r="A35" s="14">
        <v>19</v>
      </c>
      <c r="B35" s="14">
        <f t="shared" si="2"/>
        <v>1.475</v>
      </c>
      <c r="C35" s="14">
        <f t="shared" si="5"/>
        <v>3.6046081567815826</v>
      </c>
      <c r="D35" s="14">
        <f t="shared" si="0"/>
        <v>14.397338983862113</v>
      </c>
      <c r="E35" s="17">
        <f t="shared" si="6"/>
        <v>3.976803162567666</v>
      </c>
      <c r="F35" s="14">
        <f t="shared" si="3"/>
        <v>15.386204625017534</v>
      </c>
      <c r="G35" s="14">
        <f t="shared" si="7"/>
        <v>3.976803727054258</v>
      </c>
      <c r="H35" s="18">
        <f t="shared" si="4"/>
        <v>3.595772800439096</v>
      </c>
      <c r="I35" s="7">
        <f t="shared" si="1"/>
        <v>0.008835356342486556</v>
      </c>
    </row>
    <row r="36" spans="1:9" ht="12.75">
      <c r="A36" s="14">
        <v>20</v>
      </c>
      <c r="B36" s="14">
        <f t="shared" si="2"/>
        <v>1.5</v>
      </c>
      <c r="C36" s="14">
        <f t="shared" si="5"/>
        <v>3.976803727054258</v>
      </c>
      <c r="D36" s="14">
        <f t="shared" si="0"/>
        <v>15.386205377666322</v>
      </c>
      <c r="E36" s="17">
        <f t="shared" si="6"/>
        <v>4.374320590166152</v>
      </c>
      <c r="F36" s="14">
        <f t="shared" si="3"/>
        <v>16.42339465211136</v>
      </c>
      <c r="G36" s="14">
        <f t="shared" si="7"/>
        <v>4.3743211741701575</v>
      </c>
      <c r="H36" s="18">
        <f t="shared" si="4"/>
        <v>3.9676662942277936</v>
      </c>
      <c r="I36" s="7">
        <f t="shared" si="1"/>
        <v>0.009137432826464398</v>
      </c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15" ht="12.75" customHeight="1">
      <c r="A40" s="23"/>
      <c r="B40" s="23"/>
      <c r="C40" s="23"/>
      <c r="D40" s="23"/>
      <c r="E40" s="23"/>
      <c r="F40" s="23"/>
      <c r="G40" s="23"/>
      <c r="K40" s="71" t="s">
        <v>54</v>
      </c>
      <c r="L40" s="71"/>
      <c r="M40" s="71"/>
      <c r="N40" s="71"/>
      <c r="O40" s="71"/>
    </row>
    <row r="41" spans="1:15" ht="12.75">
      <c r="A41" s="23"/>
      <c r="B41" s="23"/>
      <c r="C41" s="23"/>
      <c r="D41" s="23"/>
      <c r="E41" s="23"/>
      <c r="F41" s="23"/>
      <c r="G41" s="23"/>
      <c r="K41" s="71"/>
      <c r="L41" s="71"/>
      <c r="M41" s="71"/>
      <c r="N41" s="71"/>
      <c r="O41" s="71"/>
    </row>
    <row r="42" spans="11:15" ht="12.75">
      <c r="K42" s="71"/>
      <c r="L42" s="71"/>
      <c r="M42" s="71"/>
      <c r="N42" s="71"/>
      <c r="O42" s="71"/>
    </row>
    <row r="43" spans="11:15" ht="12.75">
      <c r="K43" s="71"/>
      <c r="L43" s="71"/>
      <c r="M43" s="71"/>
      <c r="N43" s="71"/>
      <c r="O43" s="71"/>
    </row>
    <row r="45" spans="11:15" ht="12.75">
      <c r="K45" s="73" t="s">
        <v>55</v>
      </c>
      <c r="L45" s="73"/>
      <c r="M45" s="73"/>
      <c r="N45" s="73"/>
      <c r="O45" s="73"/>
    </row>
    <row r="46" spans="11:15" ht="12.75">
      <c r="K46" s="73"/>
      <c r="L46" s="73"/>
      <c r="M46" s="73"/>
      <c r="N46" s="73"/>
      <c r="O46" s="73"/>
    </row>
    <row r="47" spans="11:15" ht="12.75">
      <c r="K47" s="73"/>
      <c r="L47" s="73"/>
      <c r="M47" s="73"/>
      <c r="N47" s="73"/>
      <c r="O47" s="73"/>
    </row>
    <row r="48" spans="11:15" ht="12.75">
      <c r="K48" s="73"/>
      <c r="L48" s="73"/>
      <c r="M48" s="73"/>
      <c r="N48" s="73"/>
      <c r="O48" s="73"/>
    </row>
  </sheetData>
  <sheetProtection/>
  <mergeCells count="3">
    <mergeCell ref="K15:N18"/>
    <mergeCell ref="K40:O43"/>
    <mergeCell ref="K45:O48"/>
  </mergeCells>
  <printOptions/>
  <pageMargins left="0.75" right="0.75" top="1" bottom="1" header="0" footer="0"/>
  <pageSetup horizontalDpi="600" verticalDpi="600" orientation="portrait" paperSize="9" r:id="rId6"/>
  <drawing r:id="rId5"/>
  <legacyDrawing r:id="rId4"/>
  <oleObjects>
    <oleObject progId="Equation.DSMT4" shapeId="187707" r:id="rId2"/>
    <oleObject progId="Equation.DSMT4" shapeId="18770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Aurelio Stammitti Scarpone</dc:creator>
  <cp:keywords/>
  <dc:description/>
  <cp:lastModifiedBy>Adriana Carolina</cp:lastModifiedBy>
  <dcterms:created xsi:type="dcterms:W3CDTF">2007-03-18T12:14:46Z</dcterms:created>
  <dcterms:modified xsi:type="dcterms:W3CDTF">2015-03-23T03:10:10Z</dcterms:modified>
  <cp:category/>
  <cp:version/>
  <cp:contentType/>
  <cp:contentStatus/>
</cp:coreProperties>
</file>